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GP_GDESP_1s 2015-16\"/>
    </mc:Choice>
  </mc:AlternateContent>
  <bookViews>
    <workbookView xWindow="0" yWindow="0" windowWidth="17970" windowHeight="6135"/>
  </bookViews>
  <sheets>
    <sheet name="Folh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1" l="1"/>
  <c r="C193" i="1"/>
  <c r="D192" i="1"/>
  <c r="C188" i="1"/>
  <c r="C187" i="1"/>
  <c r="C186" i="1"/>
  <c r="C185" i="1"/>
  <c r="H183" i="1"/>
  <c r="I183" i="1" s="1"/>
  <c r="G183" i="1"/>
  <c r="F183" i="1"/>
  <c r="E183" i="1"/>
  <c r="D183" i="1"/>
  <c r="H182" i="1"/>
  <c r="I182" i="1" s="1"/>
  <c r="E182" i="1"/>
  <c r="D182" i="1"/>
  <c r="H181" i="1"/>
  <c r="I181" i="1" s="1"/>
  <c r="G181" i="1"/>
  <c r="F181" i="1"/>
  <c r="E181" i="1"/>
  <c r="D181" i="1"/>
  <c r="H180" i="1"/>
  <c r="I180" i="1" s="1"/>
  <c r="E180" i="1"/>
  <c r="D180" i="1"/>
  <c r="H179" i="1"/>
  <c r="I179" i="1" s="1"/>
  <c r="G179" i="1"/>
  <c r="F179" i="1"/>
  <c r="E179" i="1"/>
  <c r="D179" i="1"/>
  <c r="H178" i="1"/>
  <c r="I178" i="1" s="1"/>
  <c r="G178" i="1"/>
  <c r="F178" i="1"/>
  <c r="E178" i="1"/>
  <c r="E177" i="1" s="1"/>
  <c r="E172" i="1" s="1"/>
  <c r="E184" i="1" s="1"/>
  <c r="D178" i="1"/>
  <c r="D177" i="1" s="1"/>
  <c r="D172" i="1" s="1"/>
  <c r="D184" i="1" s="1"/>
  <c r="H176" i="1"/>
  <c r="I176" i="1" s="1"/>
  <c r="G176" i="1"/>
  <c r="F176" i="1"/>
  <c r="E176" i="1"/>
  <c r="D176" i="1"/>
  <c r="H175" i="1"/>
  <c r="I175" i="1" s="1"/>
  <c r="G175" i="1"/>
  <c r="G182" i="1" s="1"/>
  <c r="F175" i="1"/>
  <c r="F182" i="1" s="1"/>
  <c r="E175" i="1"/>
  <c r="D175" i="1"/>
  <c r="H174" i="1"/>
  <c r="I174" i="1" s="1"/>
  <c r="G174" i="1"/>
  <c r="F174" i="1"/>
  <c r="E174" i="1"/>
  <c r="D174" i="1"/>
  <c r="H173" i="1"/>
  <c r="I173" i="1" s="1"/>
  <c r="G173" i="1"/>
  <c r="F173" i="1"/>
  <c r="E173" i="1"/>
  <c r="D173" i="1"/>
  <c r="I170" i="1"/>
  <c r="H170" i="1"/>
  <c r="G170" i="1"/>
  <c r="F170" i="1"/>
  <c r="E170" i="1"/>
  <c r="D170" i="1"/>
  <c r="C170" i="1"/>
  <c r="I166" i="1"/>
  <c r="G152" i="1"/>
  <c r="F152" i="1"/>
  <c r="H149" i="1"/>
  <c r="G149" i="1"/>
  <c r="F149" i="1"/>
  <c r="F135" i="1" s="1"/>
  <c r="E149" i="1"/>
  <c r="D148" i="1"/>
  <c r="E151" i="1" s="1"/>
  <c r="H146" i="1"/>
  <c r="G146" i="1"/>
  <c r="F146" i="1"/>
  <c r="E146" i="1"/>
  <c r="D146" i="1"/>
  <c r="C146" i="1"/>
  <c r="H144" i="1"/>
  <c r="H152" i="1" s="1"/>
  <c r="G144" i="1"/>
  <c r="F144" i="1"/>
  <c r="E144" i="1"/>
  <c r="E152" i="1" s="1"/>
  <c r="D144" i="1"/>
  <c r="H141" i="1"/>
  <c r="H135" i="1" s="1"/>
  <c r="G141" i="1"/>
  <c r="G135" i="1" s="1"/>
  <c r="F141" i="1"/>
  <c r="E141" i="1"/>
  <c r="D141" i="1"/>
  <c r="D135" i="1" s="1"/>
  <c r="D140" i="1"/>
  <c r="D134" i="1" s="1"/>
  <c r="C140" i="1"/>
  <c r="D143" i="1" s="1"/>
  <c r="D136" i="1" s="1"/>
  <c r="H138" i="1"/>
  <c r="G138" i="1"/>
  <c r="F138" i="1"/>
  <c r="E138" i="1"/>
  <c r="D138" i="1"/>
  <c r="C138" i="1"/>
  <c r="E135" i="1"/>
  <c r="C134" i="1"/>
  <c r="H132" i="1"/>
  <c r="G132" i="1"/>
  <c r="F132" i="1"/>
  <c r="E132" i="1"/>
  <c r="D132" i="1"/>
  <c r="C132" i="1"/>
  <c r="H131" i="1"/>
  <c r="H125" i="1"/>
  <c r="G125" i="1"/>
  <c r="F125" i="1"/>
  <c r="E125" i="1"/>
  <c r="D125" i="1"/>
  <c r="C125" i="1"/>
  <c r="H121" i="1"/>
  <c r="G121" i="1"/>
  <c r="F121" i="1"/>
  <c r="E121" i="1"/>
  <c r="D121" i="1"/>
  <c r="D126" i="1" s="1"/>
  <c r="C116" i="1"/>
  <c r="C121" i="1" s="1"/>
  <c r="H112" i="1"/>
  <c r="H114" i="1" s="1"/>
  <c r="H126" i="1" s="1"/>
  <c r="G112" i="1"/>
  <c r="G114" i="1" s="1"/>
  <c r="F112" i="1"/>
  <c r="F114" i="1" s="1"/>
  <c r="F126" i="1" s="1"/>
  <c r="E112" i="1"/>
  <c r="E114" i="1" s="1"/>
  <c r="E126" i="1" s="1"/>
  <c r="H110" i="1"/>
  <c r="G110" i="1"/>
  <c r="G126" i="1" s="1"/>
  <c r="F110" i="1"/>
  <c r="E110" i="1"/>
  <c r="D110" i="1"/>
  <c r="C110" i="1"/>
  <c r="C108" i="1"/>
  <c r="H105" i="1"/>
  <c r="G105" i="1"/>
  <c r="F105" i="1"/>
  <c r="E105" i="1"/>
  <c r="D105" i="1"/>
  <c r="C105" i="1"/>
  <c r="H15" i="1"/>
  <c r="G15" i="1"/>
  <c r="F15" i="1"/>
  <c r="E15" i="1"/>
  <c r="D15" i="1"/>
  <c r="H14" i="1"/>
  <c r="G14" i="1"/>
  <c r="F14" i="1"/>
  <c r="E14" i="1"/>
  <c r="D14" i="1"/>
  <c r="D10" i="1"/>
  <c r="E10" i="1" s="1"/>
  <c r="F10" i="1" s="1"/>
  <c r="G10" i="1" s="1"/>
  <c r="H10" i="1" s="1"/>
  <c r="H7" i="1"/>
  <c r="G7" i="1"/>
  <c r="F7" i="1"/>
  <c r="E7" i="1"/>
  <c r="D7" i="1"/>
  <c r="E185" i="1" l="1"/>
  <c r="E187" i="1"/>
  <c r="E188" i="1"/>
  <c r="F172" i="1"/>
  <c r="F184" i="1" s="1"/>
  <c r="F180" i="1"/>
  <c r="F177" i="1" s="1"/>
  <c r="D186" i="1"/>
  <c r="C192" i="1"/>
  <c r="D185" i="1"/>
  <c r="D188" i="1"/>
  <c r="C194" i="1" s="1"/>
  <c r="D187" i="1"/>
  <c r="G180" i="1"/>
  <c r="G177" i="1" s="1"/>
  <c r="G172" i="1" s="1"/>
  <c r="G184" i="1" s="1"/>
  <c r="H177" i="1"/>
  <c r="E143" i="1"/>
  <c r="E136" i="1" s="1"/>
  <c r="E148" i="1"/>
  <c r="E140" i="1"/>
  <c r="C126" i="1"/>
  <c r="G188" i="1" l="1"/>
  <c r="G187" i="1"/>
  <c r="G185" i="1"/>
  <c r="C195" i="1"/>
  <c r="F187" i="1"/>
  <c r="F188" i="1"/>
  <c r="F185" i="1"/>
  <c r="E186" i="1"/>
  <c r="F186" i="1" s="1"/>
  <c r="G186" i="1" s="1"/>
  <c r="I177" i="1"/>
  <c r="I172" i="1" s="1"/>
  <c r="I184" i="1" s="1"/>
  <c r="H172" i="1"/>
  <c r="H184" i="1" s="1"/>
  <c r="F140" i="1"/>
  <c r="E134" i="1"/>
  <c r="F143" i="1"/>
  <c r="F136" i="1" s="1"/>
  <c r="F151" i="1"/>
  <c r="F148" i="1"/>
  <c r="H186" i="1" l="1"/>
  <c r="H185" i="1"/>
  <c r="H188" i="1"/>
  <c r="H187" i="1"/>
  <c r="I185" i="1"/>
  <c r="I187" i="1"/>
  <c r="I188" i="1"/>
  <c r="G151" i="1"/>
  <c r="G148" i="1"/>
  <c r="G140" i="1"/>
  <c r="G143" i="1"/>
  <c r="F134" i="1"/>
  <c r="I186" i="1" l="1"/>
  <c r="H143" i="1"/>
  <c r="H136" i="1" s="1"/>
  <c r="G134" i="1"/>
  <c r="H140" i="1"/>
  <c r="H134" i="1" s="1"/>
  <c r="H151" i="1"/>
  <c r="H148" i="1"/>
  <c r="G136" i="1"/>
</calcChain>
</file>

<file path=xl/comments1.xml><?xml version="1.0" encoding="utf-8"?>
<comments xmlns="http://schemas.openxmlformats.org/spreadsheetml/2006/main">
  <authors>
    <author>.</author>
  </authors>
  <commentList>
    <comment ref="B41" authorId="0" shapeId="0">
      <text>
        <r>
          <rPr>
            <sz val="8"/>
            <color indexed="81"/>
            <rFont val="Tahoma"/>
            <family val="2"/>
          </rPr>
          <t>A Reserva de Segurança de Tesouraria representa o volume mínimo de disponibilidades necessário para a empresa enfrentar, sem dificuldades, eventuais atrasos na ocorrência dos seus recebimentos e/ou antecipações forçadas dos seus pagamentos.</t>
        </r>
      </text>
    </comment>
  </commentList>
</comments>
</file>

<file path=xl/sharedStrings.xml><?xml version="1.0" encoding="utf-8"?>
<sst xmlns="http://schemas.openxmlformats.org/spreadsheetml/2006/main" count="211" uniqueCount="140">
  <si>
    <t>1.  PRESSUPOSTOS</t>
  </si>
  <si>
    <r>
      <t xml:space="preserve">Taxa de Inflação </t>
    </r>
    <r>
      <rPr>
        <vertAlign val="superscript"/>
        <sz val="8"/>
        <rFont val="Arial"/>
        <family val="2"/>
      </rPr>
      <t>(1)</t>
    </r>
  </si>
  <si>
    <t>-</t>
  </si>
  <si>
    <t>Índice de Inflação  *</t>
  </si>
  <si>
    <r>
      <t xml:space="preserve">Taxa de crescimento do PIB </t>
    </r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 ****</t>
    </r>
  </si>
  <si>
    <r>
      <t xml:space="preserve">Taxa Euribor  </t>
    </r>
    <r>
      <rPr>
        <vertAlign val="superscript"/>
        <sz val="8"/>
        <rFont val="Arial"/>
        <family val="2"/>
      </rPr>
      <t xml:space="preserve">(3) </t>
    </r>
  </si>
  <si>
    <r>
      <t>Spread</t>
    </r>
    <r>
      <rPr>
        <sz val="8"/>
        <rFont val="Arial"/>
        <family val="2"/>
      </rPr>
      <t xml:space="preserve">  bancário de financiamento de ml/p</t>
    </r>
  </si>
  <si>
    <r>
      <t xml:space="preserve">Taxa de Financiamento de ml/p (Taxa Euribor + </t>
    </r>
    <r>
      <rPr>
        <i/>
        <sz val="8"/>
        <rFont val="Arial"/>
        <family val="2"/>
      </rPr>
      <t>Spread</t>
    </r>
    <r>
      <rPr>
        <sz val="8"/>
        <rFont val="Arial"/>
        <family val="2"/>
      </rPr>
      <t>)</t>
    </r>
  </si>
  <si>
    <r>
      <t xml:space="preserve">Taxa de Aplicações Financeiras c/p </t>
    </r>
    <r>
      <rPr>
        <vertAlign val="superscript"/>
        <sz val="8"/>
        <rFont val="Arial"/>
        <family val="2"/>
      </rPr>
      <t>(4)</t>
    </r>
  </si>
  <si>
    <r>
      <t xml:space="preserve">Taxa de Rendibilidade de um activo sem risco </t>
    </r>
    <r>
      <rPr>
        <vertAlign val="superscript"/>
        <sz val="8"/>
        <rFont val="Arial"/>
        <family val="2"/>
      </rPr>
      <t>(5)</t>
    </r>
  </si>
  <si>
    <r>
      <t xml:space="preserve">Beta - ß </t>
    </r>
    <r>
      <rPr>
        <vertAlign val="superscript"/>
        <sz val="8"/>
        <rFont val="Arial"/>
        <family val="2"/>
      </rPr>
      <t>(6)</t>
    </r>
  </si>
  <si>
    <r>
      <t xml:space="preserve">Prémio de Risco do projecto </t>
    </r>
    <r>
      <rPr>
        <vertAlign val="superscript"/>
        <sz val="8"/>
        <rFont val="Arial"/>
        <family val="2"/>
      </rPr>
      <t>(7)</t>
    </r>
  </si>
  <si>
    <r>
      <t xml:space="preserve">Taxa de IVA Normal </t>
    </r>
    <r>
      <rPr>
        <vertAlign val="superscript"/>
        <sz val="8"/>
        <rFont val="Arial"/>
        <family val="2"/>
      </rPr>
      <t>(8)</t>
    </r>
  </si>
  <si>
    <r>
      <t xml:space="preserve">Taxa de IVA Intermédia </t>
    </r>
    <r>
      <rPr>
        <vertAlign val="superscript"/>
        <sz val="8"/>
        <rFont val="Arial"/>
        <family val="2"/>
      </rPr>
      <t>(8)</t>
    </r>
  </si>
  <si>
    <r>
      <t xml:space="preserve">Taxa de IVA Reduzida </t>
    </r>
    <r>
      <rPr>
        <vertAlign val="superscript"/>
        <sz val="8"/>
        <rFont val="Arial"/>
        <family val="2"/>
      </rPr>
      <t>(8)</t>
    </r>
  </si>
  <si>
    <r>
      <t>Taxa de IRC</t>
    </r>
    <r>
      <rPr>
        <vertAlign val="superscript"/>
        <sz val="8"/>
        <rFont val="Arial"/>
        <family val="2"/>
      </rPr>
      <t xml:space="preserve"> (9)</t>
    </r>
  </si>
  <si>
    <r>
      <t xml:space="preserve">Derrama </t>
    </r>
    <r>
      <rPr>
        <vertAlign val="superscript"/>
        <sz val="8"/>
        <rFont val="Arial"/>
        <family val="2"/>
      </rPr>
      <t>(9)</t>
    </r>
  </si>
  <si>
    <r>
      <t>Reservas Legais</t>
    </r>
    <r>
      <rPr>
        <vertAlign val="superscript"/>
        <sz val="8"/>
        <rFont val="Arial"/>
        <family val="2"/>
      </rPr>
      <t xml:space="preserve"> (10)</t>
    </r>
  </si>
  <si>
    <r>
      <t>Taxa de Distribuição de Dividendos</t>
    </r>
    <r>
      <rPr>
        <vertAlign val="superscript"/>
        <sz val="8"/>
        <rFont val="Arial"/>
        <family val="2"/>
      </rPr>
      <t xml:space="preserve"> (11)</t>
    </r>
  </si>
  <si>
    <r>
      <t>Encargos com Pessoal</t>
    </r>
    <r>
      <rPr>
        <sz val="8"/>
        <rFont val="Arial"/>
        <family val="2"/>
      </rPr>
      <t>:</t>
    </r>
  </si>
  <si>
    <r>
      <t>IRS (Retenção na Fonte)</t>
    </r>
    <r>
      <rPr>
        <vertAlign val="superscript"/>
        <sz val="8"/>
        <rFont val="Arial"/>
        <family val="2"/>
      </rPr>
      <t xml:space="preserve"> (12)</t>
    </r>
  </si>
  <si>
    <r>
      <t>Segurança Social (</t>
    </r>
    <r>
      <rPr>
        <sz val="7"/>
        <rFont val="Arial"/>
        <family val="2"/>
      </rPr>
      <t>Entid. Empreg. - Órgãos Estatuários</t>
    </r>
    <r>
      <rPr>
        <sz val="8"/>
        <rFont val="Arial"/>
        <family val="2"/>
      </rPr>
      <t xml:space="preserve">) </t>
    </r>
    <r>
      <rPr>
        <vertAlign val="superscript"/>
        <sz val="8"/>
        <rFont val="Arial"/>
        <family val="2"/>
      </rPr>
      <t>(13)</t>
    </r>
  </si>
  <si>
    <r>
      <t>Segurança Social (Entidade Empregadora)</t>
    </r>
    <r>
      <rPr>
        <vertAlign val="superscript"/>
        <sz val="8"/>
        <rFont val="Arial"/>
        <family val="2"/>
      </rPr>
      <t xml:space="preserve">  (13)</t>
    </r>
  </si>
  <si>
    <r>
      <t>Segurança Social (</t>
    </r>
    <r>
      <rPr>
        <sz val="7"/>
        <rFont val="Arial"/>
        <family val="2"/>
      </rPr>
      <t>Trabalhadores - Órgãos Estatuários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  (13)</t>
    </r>
  </si>
  <si>
    <r>
      <t>Segurança Social (Trabalhadores)</t>
    </r>
    <r>
      <rPr>
        <vertAlign val="superscript"/>
        <sz val="8"/>
        <rFont val="Arial"/>
        <family val="2"/>
      </rPr>
      <t xml:space="preserve"> (13)</t>
    </r>
  </si>
  <si>
    <t>Seguros e outros custos</t>
  </si>
  <si>
    <t>PMR  das Vendas de Produtos **</t>
  </si>
  <si>
    <t>PMR  das Vendas de Mercadorias **</t>
  </si>
  <si>
    <t>PMR da Prestação de Serviços  **</t>
  </si>
  <si>
    <t>PMP  aos Fornecedores de Mercadorias **</t>
  </si>
  <si>
    <t>PMP aos FSE **</t>
  </si>
  <si>
    <t>Duração média dos Produtos Acabados **</t>
  </si>
  <si>
    <t>Duração média das Matérias Primas **</t>
  </si>
  <si>
    <t>Duração média das Mercadorias **</t>
  </si>
  <si>
    <t>Reservas de Segurança de Tesouraria (RST) ***</t>
  </si>
  <si>
    <t>PMP IVA **</t>
  </si>
  <si>
    <t>PMP Segurança Social **</t>
  </si>
  <si>
    <t>PMP IRS **</t>
  </si>
  <si>
    <t>PMR IVA **</t>
  </si>
  <si>
    <t>Unidades Monetárias:</t>
  </si>
  <si>
    <t>Unid.: Euros</t>
  </si>
  <si>
    <t>P - Previsional</t>
  </si>
  <si>
    <t>*  Indíce de Inflação n = (1 + Taxa de Inflação n) x Indíce de Inflação de n-1</t>
  </si>
  <si>
    <t>** Unid.: Dias.</t>
  </si>
  <si>
    <t>*** Em função dos Proveitos.</t>
  </si>
  <si>
    <t>**** Variáveis sem influência directa nos cálculos.</t>
  </si>
  <si>
    <t>(1) - Fonte [Taxa de Inflação]:</t>
  </si>
  <si>
    <t>Previsões da OCDE</t>
  </si>
  <si>
    <t>(2) - Fonte [Taxa de crescimento do PIB]:</t>
  </si>
  <si>
    <t>(3) - Fonte [Taxa Euribor]:</t>
  </si>
  <si>
    <t>CGD</t>
  </si>
  <si>
    <t>(4) - Fonte [Taxa de Aplicações Financeiras c/p]:</t>
  </si>
  <si>
    <t>(5) - Fonte [Taxa bruta de Rendibili. activo s/ risco]:</t>
  </si>
  <si>
    <t>(6) - Fonte [Beta - ß]:</t>
  </si>
  <si>
    <t>(7) - Fonte [Prémio de Risco do projecto]:</t>
  </si>
  <si>
    <t>(8) - Taxa de IVA:</t>
  </si>
  <si>
    <t>CIVA</t>
  </si>
  <si>
    <t>(9) - Taxa de IRC e Derrama:</t>
  </si>
  <si>
    <t>nº 1 do artigo 80º do CIRC</t>
  </si>
  <si>
    <t>(10) - Reservas Obrigatórias:</t>
  </si>
  <si>
    <t>(11) - Taxa de Distribuição de Dividendos:</t>
  </si>
  <si>
    <t>(12) - Taxa de IRS:</t>
  </si>
  <si>
    <t>CIRS</t>
  </si>
  <si>
    <t>(13) - Segurança Social:</t>
  </si>
  <si>
    <t xml:space="preserve">Decreto Lei nº 199/99 </t>
  </si>
  <si>
    <t>2.  MAPA DE INVESTIMENTOS (Geral)</t>
  </si>
  <si>
    <t>3.  MAPA DE DEPRECIAÇÕES</t>
  </si>
  <si>
    <t>4.  PROVEITOS DE EXPLORAÇÃO</t>
  </si>
  <si>
    <t>4.1.  Venda de Produtos/Mercadorias e Prestação de Serviços</t>
  </si>
  <si>
    <t>4.1.1.  Venda de Produtos/Mercadorias e Prestação de Serviços (Detalhado)</t>
  </si>
  <si>
    <t>4.2.  Outros Proveitos</t>
  </si>
  <si>
    <t>5.  CUSTOS DE EXPLORAÇÃO (GERAL)</t>
  </si>
  <si>
    <t>5.1.  Custo das Mercadorias Vendidas e Matérias Consumidas</t>
  </si>
  <si>
    <t>5.2.  Fornecimentos e Serviços Externos (FSE)</t>
  </si>
  <si>
    <t>5.3.  Custos com Pessoal</t>
  </si>
  <si>
    <t>5.3.1.  Custos com Pessoal (Detalhado)</t>
  </si>
  <si>
    <t>5.4.  Outros Custos</t>
  </si>
  <si>
    <t>6.  VARIAÇÃO DE FUNDO MANEIO NECESSÁRIO (FMN)</t>
  </si>
  <si>
    <t>6.1.  Crédito concedido a Clientes</t>
  </si>
  <si>
    <t>6.2.  Necessidades de Existências</t>
  </si>
  <si>
    <t>6.3.  Crédito obtido de Fornecedores de Mercadorias e FSE</t>
  </si>
  <si>
    <t>6.4.  Crédito concedido/obtido de EOEP</t>
  </si>
  <si>
    <t>6.4.1.  Cálculo do IVA a pagar ou a receber</t>
  </si>
  <si>
    <t>7.  FINANCIAMENTO DO PROJECTO</t>
  </si>
  <si>
    <t>1. Capitais Próprios:</t>
  </si>
  <si>
    <t xml:space="preserve">    Capital Social</t>
  </si>
  <si>
    <t xml:space="preserve">    Prestações Suplementares de Capital</t>
  </si>
  <si>
    <t>Subtotal</t>
  </si>
  <si>
    <t>2. Autofinanciamento</t>
  </si>
  <si>
    <t xml:space="preserve">   Autofinanciamento líquido </t>
  </si>
  <si>
    <t xml:space="preserve">   % a utilizar para o financiamento</t>
  </si>
  <si>
    <t xml:space="preserve">   Autofinanciamento a utilizar</t>
  </si>
  <si>
    <t>3. Capitais Alheios:</t>
  </si>
  <si>
    <t xml:space="preserve">   Dívidas a Instituições de Crédito</t>
  </si>
  <si>
    <t xml:space="preserve">   Empréstimos obrigacionistas</t>
  </si>
  <si>
    <t xml:space="preserve">   Dívidas a Sócios/Accionistas</t>
  </si>
  <si>
    <t xml:space="preserve">   Fornecedores de Imobilizado</t>
  </si>
  <si>
    <t xml:space="preserve">   Locação Financeira</t>
  </si>
  <si>
    <t>4. Incentivos:</t>
  </si>
  <si>
    <t xml:space="preserve">   Não Reembolsável</t>
  </si>
  <si>
    <t xml:space="preserve">   Reembolsável</t>
  </si>
  <si>
    <t>Total (1+2+3+4)</t>
  </si>
  <si>
    <t>8.  MAPA DA DÍVIDA</t>
  </si>
  <si>
    <t>1. Capital em Dívida</t>
  </si>
  <si>
    <t>2. Reembolsos de Capital</t>
  </si>
  <si>
    <t>3. Encargos Financeiros</t>
  </si>
  <si>
    <t>Empréstimo #1</t>
  </si>
  <si>
    <t xml:space="preserve">    % do reembolso</t>
  </si>
  <si>
    <t xml:space="preserve">    Taxa de Juro</t>
  </si>
  <si>
    <t>Empréstimo #2</t>
  </si>
  <si>
    <t>9.  DEMONSTRAÇÃO DE RESULTADOS</t>
  </si>
  <si>
    <t>10.  ORÇAMENTO DE TESOURARIA</t>
  </si>
  <si>
    <t>11.  ORÇAMENTO FINANCEIRO</t>
  </si>
  <si>
    <t>12.  BALANÇO</t>
  </si>
  <si>
    <t>13.  DEMONSTRAÇÃO DOS FLUXOS DE CAIXA</t>
  </si>
  <si>
    <r>
      <t xml:space="preserve">14.  MAPA DOS </t>
    </r>
    <r>
      <rPr>
        <b/>
        <i/>
        <sz val="10"/>
        <color indexed="9"/>
        <rFont val="Arial"/>
        <family val="2"/>
      </rPr>
      <t>CASH-FLOWS</t>
    </r>
    <r>
      <rPr>
        <b/>
        <sz val="10"/>
        <color indexed="9"/>
        <rFont val="Arial"/>
        <family val="2"/>
      </rPr>
      <t xml:space="preserve"> PREVISIONAIS DO PROJECTO</t>
    </r>
  </si>
  <si>
    <t>WACC = (Wd . Kd) . (1-t) + We . Ke</t>
  </si>
  <si>
    <t>Wd = Passivo / ALT</t>
  </si>
  <si>
    <t>Kd (Cost of Debt)</t>
  </si>
  <si>
    <t>(1-t)</t>
  </si>
  <si>
    <t>We = Capital Próprio / ALT</t>
  </si>
  <si>
    <t>Ke (Cost of Equity)</t>
  </si>
  <si>
    <t xml:space="preserve">   Rf (Risk Free Rate)</t>
  </si>
  <si>
    <t xml:space="preserve">   Rm - Rf (Risk Premium)</t>
  </si>
  <si>
    <r>
      <t xml:space="preserve">   ß</t>
    </r>
    <r>
      <rPr>
        <vertAlign val="subscript"/>
        <sz val="9"/>
        <rFont val="Arial"/>
        <family val="2"/>
      </rPr>
      <t>L</t>
    </r>
    <r>
      <rPr>
        <sz val="8"/>
        <rFont val="Arial"/>
        <family val="2"/>
      </rPr>
      <t xml:space="preserve"> (Beta</t>
    </r>
    <r>
      <rPr>
        <sz val="10"/>
        <rFont val="Arial"/>
        <family val="2"/>
      </rPr>
      <t xml:space="preserve"> </t>
    </r>
    <r>
      <rPr>
        <vertAlign val="subscript"/>
        <sz val="9"/>
        <rFont val="Arial"/>
        <family val="2"/>
      </rPr>
      <t>Levered</t>
    </r>
    <r>
      <rPr>
        <sz val="8"/>
        <rFont val="Arial"/>
        <family val="2"/>
      </rPr>
      <t>) = ß</t>
    </r>
    <r>
      <rPr>
        <vertAlign val="subscript"/>
        <sz val="9"/>
        <rFont val="Arial"/>
        <family val="2"/>
      </rPr>
      <t>U</t>
    </r>
    <r>
      <rPr>
        <sz val="8"/>
        <rFont val="Arial"/>
        <family val="2"/>
      </rPr>
      <t xml:space="preserve"> . (1 + (1-t) . D/E)</t>
    </r>
  </si>
  <si>
    <r>
      <t xml:space="preserve">      ß</t>
    </r>
    <r>
      <rPr>
        <vertAlign val="subscript"/>
        <sz val="9"/>
        <rFont val="Arial"/>
        <family val="2"/>
      </rPr>
      <t>U</t>
    </r>
    <r>
      <rPr>
        <sz val="8"/>
        <rFont val="Arial"/>
        <family val="2"/>
      </rPr>
      <t xml:space="preserve"> (Beta </t>
    </r>
    <r>
      <rPr>
        <vertAlign val="subscript"/>
        <sz val="9"/>
        <rFont val="Arial"/>
        <family val="2"/>
      </rPr>
      <t>Unlevered</t>
    </r>
    <r>
      <rPr>
        <sz val="8"/>
        <rFont val="Arial"/>
        <family val="2"/>
      </rPr>
      <t>)</t>
    </r>
  </si>
  <si>
    <t xml:space="preserve">      (1-t)</t>
  </si>
  <si>
    <t xml:space="preserve">      D/E</t>
  </si>
  <si>
    <t xml:space="preserve">Taxa de Actualização </t>
  </si>
  <si>
    <r>
      <t>Cash-Flow</t>
    </r>
    <r>
      <rPr>
        <b/>
        <sz val="8"/>
        <rFont val="Arial"/>
        <family val="2"/>
      </rPr>
      <t xml:space="preserve"> Actualizado    </t>
    </r>
  </si>
  <si>
    <r>
      <t>Cash-Flow</t>
    </r>
    <r>
      <rPr>
        <sz val="8"/>
        <rFont val="Arial"/>
        <family val="2"/>
      </rPr>
      <t xml:space="preserve"> Actualizado (Acumulado) </t>
    </r>
  </si>
  <si>
    <r>
      <t>Cash-Inflow</t>
    </r>
    <r>
      <rPr>
        <sz val="8"/>
        <rFont val="Arial"/>
        <family val="2"/>
      </rPr>
      <t xml:space="preserve"> Actualizado</t>
    </r>
  </si>
  <si>
    <r>
      <t>Cash-Outflow</t>
    </r>
    <r>
      <rPr>
        <sz val="8"/>
        <rFont val="Arial"/>
        <family val="2"/>
      </rPr>
      <t xml:space="preserve"> Actualizado </t>
    </r>
  </si>
  <si>
    <t>Nº de anos do Projecto</t>
  </si>
  <si>
    <t>Valor Actual Líquido - VAL</t>
  </si>
  <si>
    <t>Taxa Interna de Rendibilidade - TIR</t>
  </si>
  <si>
    <t>Prazo de Recuperação do Investimento - PRI</t>
  </si>
  <si>
    <t>Anos</t>
  </si>
  <si>
    <t>Retorno do Investimento - RI</t>
  </si>
  <si>
    <t>15.  CUSTO MÉDIO PONDERADO DO CAPITAL E CRITÉRIOS DE AVALIAÇÃO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</si>
</sst>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i/>
      <sz val="10"/>
      <color indexed="9"/>
      <name val="Arial"/>
      <family val="2"/>
    </font>
    <font>
      <b/>
      <sz val="8"/>
      <color indexed="8"/>
      <name val="Arial"/>
      <family val="2"/>
    </font>
    <font>
      <vertAlign val="subscript"/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3" fontId="5" fillId="4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locked="0"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locked="0" hidden="1"/>
    </xf>
    <xf numFmtId="0" fontId="0" fillId="0" borderId="0" xfId="0" applyAlignment="1">
      <alignment horizontal="center"/>
    </xf>
    <xf numFmtId="1" fontId="7" fillId="2" borderId="2" xfId="0" applyNumberFormat="1" applyFont="1" applyFill="1" applyBorder="1" applyAlignment="1" applyProtection="1">
      <alignment horizontal="center" vertical="center"/>
      <protection locked="0" hidden="1"/>
    </xf>
    <xf numFmtId="1" fontId="2" fillId="5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vertical="top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3" fontId="4" fillId="6" borderId="0" xfId="0" applyNumberFormat="1" applyFont="1" applyFill="1" applyBorder="1" applyAlignment="1" applyProtection="1">
      <alignment vertical="center"/>
      <protection hidden="1"/>
    </xf>
    <xf numFmtId="3" fontId="4" fillId="0" borderId="3" xfId="0" applyNumberFormat="1" applyFont="1" applyFill="1" applyBorder="1" applyAlignment="1" applyProtection="1">
      <alignment vertical="center"/>
      <protection locked="0" hidden="1"/>
    </xf>
    <xf numFmtId="49" fontId="4" fillId="0" borderId="4" xfId="1" applyNumberFormat="1" applyFont="1" applyFill="1" applyBorder="1" applyAlignment="1" applyProtection="1">
      <alignment horizontal="center" vertical="center"/>
      <protection locked="0" hidden="1"/>
    </xf>
    <xf numFmtId="49" fontId="4" fillId="0" borderId="5" xfId="1" applyNumberFormat="1" applyFont="1" applyFill="1" applyBorder="1" applyAlignment="1" applyProtection="1">
      <alignment horizontal="center" vertical="center"/>
      <protection locked="0" hidden="1"/>
    </xf>
    <xf numFmtId="10" fontId="10" fillId="0" borderId="5" xfId="1" applyNumberFormat="1" applyFont="1" applyFill="1" applyBorder="1" applyAlignment="1" applyProtection="1">
      <alignment horizontal="center" vertical="center"/>
      <protection locked="0" hidden="1"/>
    </xf>
    <xf numFmtId="3" fontId="4" fillId="0" borderId="6" xfId="0" applyNumberFormat="1" applyFont="1" applyFill="1" applyBorder="1" applyAlignment="1" applyProtection="1">
      <alignment vertical="center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/>
      <protection locked="0" hidden="1"/>
    </xf>
    <xf numFmtId="3" fontId="4" fillId="0" borderId="8" xfId="0" applyNumberFormat="1" applyFont="1" applyFill="1" applyBorder="1" applyAlignment="1" applyProtection="1">
      <alignment horizontal="center" vertical="center"/>
      <protection locked="0" hidden="1"/>
    </xf>
    <xf numFmtId="164" fontId="4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7" xfId="1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1" applyNumberFormat="1" applyFont="1" applyFill="1" applyBorder="1" applyAlignment="1" applyProtection="1">
      <alignment horizontal="center" vertical="center"/>
      <protection locked="0" hidden="1"/>
    </xf>
    <xf numFmtId="10" fontId="10" fillId="0" borderId="8" xfId="1" applyNumberFormat="1" applyFont="1" applyFill="1" applyBorder="1" applyAlignment="1" applyProtection="1">
      <alignment horizontal="center" vertical="center"/>
      <protection locked="0" hidden="1"/>
    </xf>
    <xf numFmtId="3" fontId="11" fillId="0" borderId="6" xfId="0" applyNumberFormat="1" applyFont="1" applyFill="1" applyBorder="1" applyAlignment="1" applyProtection="1">
      <alignment vertical="center"/>
      <protection locked="0" hidden="1"/>
    </xf>
    <xf numFmtId="10" fontId="12" fillId="0" borderId="8" xfId="1" applyNumberFormat="1" applyFont="1" applyFill="1" applyBorder="1" applyAlignment="1" applyProtection="1">
      <alignment horizontal="center" vertical="center"/>
      <protection locked="0" hidden="1"/>
    </xf>
    <xf numFmtId="3" fontId="4" fillId="0" borderId="9" xfId="0" applyNumberFormat="1" applyFont="1" applyFill="1" applyBorder="1" applyAlignment="1" applyProtection="1">
      <alignment vertical="center"/>
      <protection locked="0" hidden="1"/>
    </xf>
    <xf numFmtId="49" fontId="4" fillId="0" borderId="10" xfId="1" applyNumberFormat="1" applyFont="1" applyFill="1" applyBorder="1" applyAlignment="1" applyProtection="1">
      <alignment horizontal="center" vertical="center"/>
      <protection locked="0" hidden="1"/>
    </xf>
    <xf numFmtId="4" fontId="10" fillId="0" borderId="11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2" xfId="0" applyNumberFormat="1" applyFont="1" applyFill="1" applyBorder="1" applyAlignment="1" applyProtection="1">
      <alignment vertical="center"/>
      <protection locked="0" hidden="1"/>
    </xf>
    <xf numFmtId="49" fontId="4" fillId="0" borderId="13" xfId="1" applyNumberFormat="1" applyFont="1" applyFill="1" applyBorder="1" applyAlignment="1" applyProtection="1">
      <alignment horizontal="center" vertical="center"/>
      <protection locked="0" hidden="1"/>
    </xf>
    <xf numFmtId="49" fontId="4" fillId="0" borderId="14" xfId="1" applyNumberFormat="1" applyFont="1" applyFill="1" applyBorder="1" applyAlignment="1" applyProtection="1">
      <alignment horizontal="center" vertical="center"/>
      <protection locked="0" hidden="1"/>
    </xf>
    <xf numFmtId="10" fontId="10" fillId="0" borderId="15" xfId="1" applyNumberFormat="1" applyFont="1" applyFill="1" applyBorder="1" applyAlignment="1" applyProtection="1">
      <alignment horizontal="center" vertical="center"/>
      <protection locked="0" hidden="1"/>
    </xf>
    <xf numFmtId="3" fontId="4" fillId="0" borderId="16" xfId="0" applyNumberFormat="1" applyFont="1" applyFill="1" applyBorder="1" applyAlignment="1" applyProtection="1">
      <alignment vertical="center"/>
      <protection locked="0" hidden="1"/>
    </xf>
    <xf numFmtId="9" fontId="10" fillId="0" borderId="17" xfId="1" applyFont="1" applyFill="1" applyBorder="1" applyAlignment="1" applyProtection="1">
      <alignment horizontal="center" vertical="center"/>
      <protection locked="0" hidden="1"/>
    </xf>
    <xf numFmtId="9" fontId="10" fillId="0" borderId="18" xfId="1" applyNumberFormat="1" applyFont="1" applyFill="1" applyBorder="1" applyAlignment="1" applyProtection="1">
      <alignment horizontal="center" vertical="center"/>
      <protection locked="0" hidden="1"/>
    </xf>
    <xf numFmtId="9" fontId="10" fillId="0" borderId="13" xfId="1" applyFont="1" applyFill="1" applyBorder="1" applyAlignment="1" applyProtection="1">
      <alignment horizontal="center" vertical="center"/>
      <protection locked="0" hidden="1"/>
    </xf>
    <xf numFmtId="9" fontId="10" fillId="0" borderId="15" xfId="1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1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1" applyNumberFormat="1" applyFont="1" applyFill="1" applyBorder="1" applyAlignment="1" applyProtection="1">
      <alignment horizontal="center" vertical="center"/>
      <protection locked="0" hidden="1"/>
    </xf>
    <xf numFmtId="165" fontId="10" fillId="0" borderId="18" xfId="1" applyNumberFormat="1" applyFont="1" applyFill="1" applyBorder="1" applyAlignment="1" applyProtection="1">
      <alignment horizontal="center" vertical="center"/>
      <protection locked="0" hidden="1"/>
    </xf>
    <xf numFmtId="9" fontId="10" fillId="0" borderId="8" xfId="1" applyNumberFormat="1" applyFont="1" applyFill="1" applyBorder="1" applyAlignment="1" applyProtection="1">
      <alignment horizontal="center" vertical="center"/>
      <protection locked="0" hidden="1"/>
    </xf>
    <xf numFmtId="165" fontId="10" fillId="0" borderId="8" xfId="1" applyNumberFormat="1" applyFont="1" applyFill="1" applyBorder="1" applyAlignment="1" applyProtection="1">
      <alignment horizontal="center" vertical="center"/>
      <protection locked="0" hidden="1"/>
    </xf>
    <xf numFmtId="3" fontId="13" fillId="0" borderId="3" xfId="0" applyNumberFormat="1" applyFont="1" applyFill="1" applyBorder="1" applyAlignment="1" applyProtection="1">
      <alignment vertical="center"/>
      <protection locked="0" hidden="1"/>
    </xf>
    <xf numFmtId="10" fontId="4" fillId="0" borderId="4" xfId="1" applyNumberFormat="1" applyFont="1" applyFill="1" applyBorder="1" applyAlignment="1" applyProtection="1">
      <alignment horizontal="center" vertical="center"/>
      <protection locked="0" hidden="1"/>
    </xf>
    <xf numFmtId="10" fontId="4" fillId="0" borderId="5" xfId="1" applyNumberFormat="1" applyFont="1" applyFill="1" applyBorder="1" applyAlignment="1" applyProtection="1">
      <alignment horizontal="center" vertical="center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9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3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5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7" xfId="0" applyNumberFormat="1" applyFont="1" applyFill="1" applyBorder="1" applyAlignment="1" applyProtection="1">
      <alignment horizontal="right" vertical="center"/>
      <protection locked="0" hidden="1"/>
    </xf>
    <xf numFmtId="3" fontId="4" fillId="0" borderId="18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5" xfId="0" applyNumberFormat="1" applyFont="1" applyFill="1" applyBorder="1" applyAlignment="1" applyProtection="1">
      <alignment horizontal="center" vertical="center"/>
      <protection locked="0" hidden="1"/>
    </xf>
    <xf numFmtId="3" fontId="4" fillId="0" borderId="7" xfId="0" applyNumberFormat="1" applyFont="1" applyFill="1" applyBorder="1" applyAlignment="1" applyProtection="1">
      <alignment horizontal="right" vertical="center"/>
      <protection locked="0" hidden="1"/>
    </xf>
    <xf numFmtId="3" fontId="10" fillId="0" borderId="11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3" xfId="0" applyNumberFormat="1" applyFont="1" applyFill="1" applyBorder="1" applyAlignment="1" applyProtection="1">
      <alignment horizontal="right" vertical="center"/>
      <protection locked="0" hidden="1"/>
    </xf>
    <xf numFmtId="3" fontId="10" fillId="0" borderId="15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18" xfId="0" applyNumberFormat="1" applyFont="1" applyFill="1" applyBorder="1" applyAlignment="1" applyProtection="1">
      <alignment horizontal="center" vertical="center"/>
      <protection locked="0" hidden="1"/>
    </xf>
    <xf numFmtId="3" fontId="4" fillId="0" borderId="4" xfId="0" applyNumberFormat="1" applyFont="1" applyFill="1" applyBorder="1" applyAlignment="1" applyProtection="1">
      <alignment horizontal="right" vertical="center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8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" xfId="0" applyNumberFormat="1" applyFont="1" applyFill="1" applyBorder="1" applyAlignment="1" applyProtection="1">
      <alignment horizontal="right" vertical="center"/>
      <protection locked="0" hidden="1"/>
    </xf>
    <xf numFmtId="3" fontId="4" fillId="0" borderId="20" xfId="0" applyNumberFormat="1" applyFont="1" applyFill="1" applyBorder="1" applyAlignment="1" applyProtection="1">
      <alignment vertical="center"/>
      <protection locked="0" hidden="1"/>
    </xf>
    <xf numFmtId="3" fontId="4" fillId="0" borderId="21" xfId="0" applyNumberFormat="1" applyFont="1" applyFill="1" applyBorder="1" applyAlignment="1" applyProtection="1">
      <alignment horizontal="right" vertical="center"/>
      <protection locked="0" hidden="1"/>
    </xf>
    <xf numFmtId="3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165" fontId="10" fillId="0" borderId="11" xfId="1" applyNumberFormat="1" applyFont="1" applyFill="1" applyBorder="1" applyAlignment="1" applyProtection="1">
      <alignment horizontal="center" vertical="center"/>
      <protection locked="0" hidden="1"/>
    </xf>
    <xf numFmtId="3" fontId="4" fillId="0" borderId="22" xfId="0" applyNumberFormat="1" applyFont="1" applyFill="1" applyBorder="1" applyAlignment="1" applyProtection="1">
      <alignment vertical="center"/>
      <protection hidden="1"/>
    </xf>
    <xf numFmtId="3" fontId="10" fillId="0" borderId="6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22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0" xfId="0" applyNumberFormat="1" applyFont="1" applyFill="1" applyBorder="1" applyAlignment="1" applyProtection="1">
      <alignment horizontal="center" vertical="center"/>
      <protection locked="0" hidden="1"/>
    </xf>
    <xf numFmtId="3" fontId="14" fillId="0" borderId="0" xfId="0" applyNumberFormat="1" applyFont="1" applyFill="1" applyBorder="1" applyAlignment="1" applyProtection="1">
      <alignment vertical="center"/>
      <protection locked="0" hidden="1"/>
    </xf>
    <xf numFmtId="3" fontId="4" fillId="0" borderId="0" xfId="0" applyNumberFormat="1" applyFont="1" applyFill="1" applyBorder="1" applyAlignment="1" applyProtection="1">
      <alignment horizontal="left" vertical="center"/>
      <protection locked="0" hidden="1"/>
    </xf>
    <xf numFmtId="3" fontId="4" fillId="0" borderId="0" xfId="0" applyNumberFormat="1" applyFont="1" applyFill="1" applyBorder="1" applyAlignment="1" applyProtection="1">
      <alignment horizontal="right" vertical="center"/>
      <protection locked="0" hidden="1"/>
    </xf>
    <xf numFmtId="3" fontId="10" fillId="0" borderId="0" xfId="0" applyNumberFormat="1" applyFont="1" applyFill="1" applyBorder="1" applyAlignment="1" applyProtection="1">
      <alignment vertical="center"/>
      <protection locked="0" hidden="1"/>
    </xf>
    <xf numFmtId="3" fontId="4" fillId="0" borderId="0" xfId="0" applyNumberFormat="1" applyFont="1" applyAlignment="1" applyProtection="1">
      <alignment vertical="center"/>
      <protection locked="0" hidden="1"/>
    </xf>
    <xf numFmtId="3" fontId="4" fillId="0" borderId="0" xfId="0" applyNumberFormat="1" applyFont="1" applyAlignment="1" applyProtection="1">
      <alignment vertical="center"/>
      <protection hidden="1"/>
    </xf>
    <xf numFmtId="0" fontId="8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5" borderId="2" xfId="0" applyNumberFormat="1" applyFont="1" applyFill="1" applyBorder="1" applyAlignment="1" applyProtection="1">
      <alignment horizontal="center" vertical="center"/>
      <protection locked="0" hidden="1"/>
    </xf>
    <xf numFmtId="0" fontId="2" fillId="5" borderId="23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7" xfId="0" applyNumberFormat="1" applyFont="1" applyBorder="1" applyAlignment="1" applyProtection="1">
      <alignment vertical="center"/>
      <protection locked="0" hidden="1"/>
    </xf>
    <xf numFmtId="3" fontId="8" fillId="0" borderId="6" xfId="0" applyNumberFormat="1" applyFont="1" applyBorder="1" applyAlignment="1" applyProtection="1">
      <alignment vertical="center"/>
      <protection locked="0" hidden="1"/>
    </xf>
    <xf numFmtId="3" fontId="4" fillId="0" borderId="22" xfId="0" applyNumberFormat="1" applyFont="1" applyBorder="1" applyAlignment="1" applyProtection="1">
      <alignment vertical="center"/>
      <protection locked="0" hidden="1"/>
    </xf>
    <xf numFmtId="3" fontId="4" fillId="0" borderId="8" xfId="0" applyNumberFormat="1" applyFont="1" applyBorder="1" applyAlignment="1" applyProtection="1">
      <alignment vertical="center"/>
      <protection locked="0" hidden="1"/>
    </xf>
    <xf numFmtId="3" fontId="4" fillId="0" borderId="6" xfId="0" applyNumberFormat="1" applyFont="1" applyBorder="1" applyAlignment="1" applyProtection="1">
      <alignment vertical="center"/>
      <protection locked="0" hidden="1"/>
    </xf>
    <xf numFmtId="3" fontId="10" fillId="0" borderId="22" xfId="0" applyNumberFormat="1" applyFont="1" applyBorder="1" applyAlignment="1" applyProtection="1">
      <alignment vertical="center"/>
      <protection locked="0" hidden="1"/>
    </xf>
    <xf numFmtId="3" fontId="10" fillId="0" borderId="8" xfId="0" applyNumberFormat="1" applyFont="1" applyBorder="1" applyAlignment="1" applyProtection="1">
      <alignment vertical="center"/>
      <protection locked="0" hidden="1"/>
    </xf>
    <xf numFmtId="3" fontId="4" fillId="0" borderId="12" xfId="0" applyNumberFormat="1" applyFont="1" applyBorder="1" applyAlignment="1" applyProtection="1">
      <alignment vertical="center"/>
      <protection locked="0" hidden="1"/>
    </xf>
    <xf numFmtId="3" fontId="10" fillId="0" borderId="24" xfId="0" applyNumberFormat="1" applyFont="1" applyBorder="1" applyAlignment="1" applyProtection="1">
      <alignment vertical="center"/>
      <protection locked="0" hidden="1"/>
    </xf>
    <xf numFmtId="3" fontId="10" fillId="0" borderId="15" xfId="0" applyNumberFormat="1" applyFont="1" applyBorder="1" applyAlignment="1" applyProtection="1">
      <alignment vertical="center"/>
      <protection locked="0" hidden="1"/>
    </xf>
    <xf numFmtId="3" fontId="11" fillId="0" borderId="3" xfId="0" applyNumberFormat="1" applyFont="1" applyBorder="1" applyAlignment="1" applyProtection="1">
      <alignment horizontal="right" vertical="center"/>
      <protection locked="0" hidden="1"/>
    </xf>
    <xf numFmtId="3" fontId="11" fillId="0" borderId="25" xfId="0" applyNumberFormat="1" applyFont="1" applyBorder="1" applyAlignment="1" applyProtection="1">
      <alignment horizontal="right"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locked="0" hidden="1"/>
    </xf>
    <xf numFmtId="10" fontId="10" fillId="0" borderId="8" xfId="1" applyNumberFormat="1" applyFont="1" applyBorder="1" applyAlignment="1" applyProtection="1">
      <alignment vertical="center"/>
      <protection locked="0" hidden="1"/>
    </xf>
    <xf numFmtId="3" fontId="4" fillId="0" borderId="26" xfId="0" applyNumberFormat="1" applyFont="1" applyBorder="1" applyAlignment="1" applyProtection="1">
      <alignment vertical="center"/>
      <protection locked="0" hidden="1"/>
    </xf>
    <xf numFmtId="3" fontId="10" fillId="0" borderId="27" xfId="0" applyNumberFormat="1" applyFont="1" applyBorder="1" applyAlignment="1" applyProtection="1">
      <alignment vertical="center"/>
      <protection locked="0" hidden="1"/>
    </xf>
    <xf numFmtId="3" fontId="10" fillId="0" borderId="14" xfId="0" applyNumberFormat="1" applyFont="1" applyBorder="1" applyAlignment="1" applyProtection="1">
      <alignment vertical="center"/>
      <protection locked="0" hidden="1"/>
    </xf>
    <xf numFmtId="3" fontId="4" fillId="0" borderId="14" xfId="0" applyNumberFormat="1" applyFont="1" applyBorder="1" applyAlignment="1" applyProtection="1">
      <alignment vertical="center"/>
      <protection locked="0" hidden="1"/>
    </xf>
    <xf numFmtId="3" fontId="8" fillId="0" borderId="16" xfId="0" applyNumberFormat="1" applyFont="1" applyBorder="1" applyAlignment="1" applyProtection="1">
      <alignment vertical="center"/>
      <protection locked="0" hidden="1"/>
    </xf>
    <xf numFmtId="3" fontId="4" fillId="0" borderId="28" xfId="0" applyNumberFormat="1" applyFont="1" applyBorder="1" applyAlignment="1" applyProtection="1">
      <alignment vertical="center"/>
      <protection locked="0" hidden="1"/>
    </xf>
    <xf numFmtId="3" fontId="4" fillId="0" borderId="18" xfId="0" applyNumberFormat="1" applyFont="1" applyBorder="1" applyAlignment="1" applyProtection="1">
      <alignment vertical="center"/>
      <protection locked="0" hidden="1"/>
    </xf>
    <xf numFmtId="3" fontId="11" fillId="0" borderId="16" xfId="0" applyNumberFormat="1" applyFont="1" applyBorder="1" applyAlignment="1" applyProtection="1">
      <alignment horizontal="right" vertical="center"/>
      <protection locked="0" hidden="1"/>
    </xf>
    <xf numFmtId="3" fontId="11" fillId="0" borderId="28" xfId="0" applyNumberFormat="1" applyFont="1" applyBorder="1" applyAlignment="1" applyProtection="1">
      <alignment horizontal="right" vertical="center"/>
      <protection locked="0" hidden="1"/>
    </xf>
    <xf numFmtId="3" fontId="8" fillId="0" borderId="18" xfId="0" applyNumberFormat="1" applyFont="1" applyBorder="1" applyAlignment="1" applyProtection="1">
      <alignment vertical="center"/>
      <protection locked="0" hidden="1"/>
    </xf>
    <xf numFmtId="3" fontId="11" fillId="0" borderId="20" xfId="0" applyNumberFormat="1" applyFont="1" applyBorder="1" applyAlignment="1" applyProtection="1">
      <alignment horizontal="right" vertical="center"/>
      <protection locked="0" hidden="1"/>
    </xf>
    <xf numFmtId="3" fontId="11" fillId="0" borderId="29" xfId="0" applyNumberFormat="1" applyFont="1" applyBorder="1" applyAlignment="1" applyProtection="1">
      <alignment horizontal="right" vertical="center"/>
      <protection locked="0" hidden="1"/>
    </xf>
    <xf numFmtId="3" fontId="8" fillId="0" borderId="30" xfId="0" applyNumberFormat="1" applyFont="1" applyBorder="1" applyAlignment="1" applyProtection="1">
      <alignment vertical="center"/>
      <protection locked="0" hidden="1"/>
    </xf>
    <xf numFmtId="3" fontId="2" fillId="2" borderId="0" xfId="0" applyNumberFormat="1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horizontal="right" vertical="center"/>
      <protection locked="0" hidden="1"/>
    </xf>
    <xf numFmtId="1" fontId="8" fillId="2" borderId="2" xfId="0" applyNumberFormat="1" applyFont="1" applyFill="1" applyBorder="1" applyAlignment="1" applyProtection="1">
      <alignment horizontal="center" vertical="center"/>
      <protection locked="0" hidden="1"/>
    </xf>
    <xf numFmtId="1" fontId="2" fillId="5" borderId="23" xfId="0" applyNumberFormat="1" applyFont="1" applyFill="1" applyBorder="1" applyAlignment="1" applyProtection="1">
      <alignment horizontal="center" vertical="center"/>
      <protection locked="0" hidden="1"/>
    </xf>
    <xf numFmtId="3" fontId="4" fillId="0" borderId="22" xfId="0" applyNumberFormat="1" applyFont="1" applyBorder="1" applyAlignment="1" applyProtection="1">
      <alignment horizontal="center" vertical="center"/>
      <protection locked="0" hidden="1"/>
    </xf>
    <xf numFmtId="3" fontId="4" fillId="0" borderId="8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Border="1" applyAlignment="1" applyProtection="1">
      <alignment vertical="center"/>
      <protection locked="0" hidden="1"/>
    </xf>
    <xf numFmtId="3" fontId="4" fillId="0" borderId="0" xfId="0" applyNumberFormat="1" applyFont="1" applyBorder="1" applyAlignment="1" applyProtection="1">
      <alignment vertical="center"/>
      <protection locked="0" hidden="1"/>
    </xf>
    <xf numFmtId="1" fontId="4" fillId="0" borderId="0" xfId="0" applyNumberFormat="1" applyFont="1" applyBorder="1" applyAlignment="1" applyProtection="1">
      <alignment horizontal="center" vertical="center"/>
      <protection locked="0" hidden="1"/>
    </xf>
    <xf numFmtId="1" fontId="8" fillId="2" borderId="31" xfId="0" applyNumberFormat="1" applyFont="1" applyFill="1" applyBorder="1" applyAlignment="1" applyProtection="1">
      <alignment horizontal="center" vertical="center"/>
      <protection locked="0" hidden="1"/>
    </xf>
    <xf numFmtId="1" fontId="2" fillId="5" borderId="31" xfId="0" applyNumberFormat="1" applyFont="1" applyFill="1" applyBorder="1" applyAlignment="1" applyProtection="1">
      <alignment horizontal="center" vertical="center"/>
      <protection locked="0"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6" xfId="0" applyNumberFormat="1" applyFont="1" applyBorder="1" applyAlignment="1" applyProtection="1">
      <alignment vertical="center"/>
      <protection locked="0" hidden="1"/>
    </xf>
    <xf numFmtId="3" fontId="4" fillId="0" borderId="7" xfId="0" applyNumberFormat="1" applyFont="1" applyBorder="1" applyAlignment="1" applyProtection="1">
      <alignment vertical="center"/>
      <protection locked="0" hidden="1"/>
    </xf>
    <xf numFmtId="9" fontId="10" fillId="0" borderId="8" xfId="1" applyFont="1" applyBorder="1" applyAlignment="1" applyProtection="1">
      <alignment vertical="center"/>
      <protection locked="0" hidden="1"/>
    </xf>
    <xf numFmtId="10" fontId="12" fillId="0" borderId="8" xfId="1" applyNumberFormat="1" applyFont="1" applyBorder="1" applyAlignment="1" applyProtection="1">
      <alignment horizontal="right" vertical="center"/>
      <protection locked="0" hidden="1"/>
    </xf>
    <xf numFmtId="3" fontId="8" fillId="2" borderId="0" xfId="0" applyNumberFormat="1" applyFont="1" applyFill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horizontal="right" vertical="center"/>
      <protection locked="0" hidden="1"/>
    </xf>
    <xf numFmtId="1" fontId="2" fillId="2" borderId="2" xfId="0" applyNumberFormat="1" applyFont="1" applyFill="1" applyBorder="1" applyAlignment="1" applyProtection="1">
      <alignment horizontal="center" vertical="center"/>
      <protection locked="0" hidden="1"/>
    </xf>
    <xf numFmtId="3" fontId="8" fillId="0" borderId="12" xfId="0" applyNumberFormat="1" applyFont="1" applyBorder="1" applyAlignment="1" applyProtection="1">
      <alignment vertical="center"/>
      <protection locked="0" hidden="1"/>
    </xf>
    <xf numFmtId="3" fontId="4" fillId="0" borderId="24" xfId="0" applyNumberFormat="1" applyFont="1" applyBorder="1" applyAlignment="1" applyProtection="1">
      <alignment horizontal="right" vertical="center"/>
      <protection locked="0" hidden="1"/>
    </xf>
    <xf numFmtId="3" fontId="4" fillId="0" borderId="15" xfId="0" applyNumberFormat="1" applyFont="1" applyBorder="1" applyAlignment="1" applyProtection="1">
      <alignment horizontal="center" vertical="center"/>
      <protection locked="0" hidden="1"/>
    </xf>
    <xf numFmtId="10" fontId="17" fillId="0" borderId="15" xfId="1" applyNumberFormat="1" applyFont="1" applyBorder="1" applyAlignment="1" applyProtection="1">
      <alignment vertical="center"/>
      <protection locked="0" hidden="1"/>
    </xf>
    <xf numFmtId="3" fontId="4" fillId="0" borderId="28" xfId="0" applyNumberFormat="1" applyFont="1" applyBorder="1" applyAlignment="1" applyProtection="1">
      <alignment horizontal="right" vertical="center"/>
      <protection locked="0" hidden="1"/>
    </xf>
    <xf numFmtId="3" fontId="4" fillId="0" borderId="18" xfId="0" applyNumberFormat="1" applyFont="1" applyBorder="1" applyAlignment="1" applyProtection="1">
      <alignment horizontal="center" vertical="center"/>
      <protection locked="0" hidden="1"/>
    </xf>
    <xf numFmtId="10" fontId="12" fillId="0" borderId="18" xfId="1" applyNumberFormat="1" applyFont="1" applyBorder="1" applyAlignment="1" applyProtection="1">
      <alignment vertical="center"/>
      <protection locked="0" hidden="1"/>
    </xf>
    <xf numFmtId="3" fontId="4" fillId="0" borderId="22" xfId="0" applyNumberFormat="1" applyFont="1" applyBorder="1" applyAlignment="1" applyProtection="1">
      <alignment horizontal="right" vertical="center"/>
      <protection locked="0" hidden="1"/>
    </xf>
    <xf numFmtId="10" fontId="12" fillId="0" borderId="8" xfId="1" applyNumberFormat="1" applyFont="1" applyBorder="1" applyAlignment="1" applyProtection="1">
      <alignment vertical="center"/>
      <protection locked="0" hidden="1"/>
    </xf>
    <xf numFmtId="10" fontId="12" fillId="0" borderId="15" xfId="1" applyNumberFormat="1" applyFont="1" applyBorder="1" applyAlignment="1" applyProtection="1">
      <alignment vertical="center"/>
      <protection locked="0" hidden="1"/>
    </xf>
    <xf numFmtId="3" fontId="4" fillId="0" borderId="32" xfId="0" applyNumberFormat="1" applyFont="1" applyBorder="1" applyAlignment="1" applyProtection="1">
      <alignment horizontal="right" vertical="center"/>
      <protection locked="0" hidden="1"/>
    </xf>
    <xf numFmtId="10" fontId="12" fillId="0" borderId="11" xfId="1" applyNumberFormat="1" applyFont="1" applyBorder="1" applyAlignment="1" applyProtection="1">
      <alignment vertical="center"/>
      <protection locked="0" hidden="1"/>
    </xf>
    <xf numFmtId="3" fontId="4" fillId="0" borderId="33" xfId="0" applyNumberFormat="1" applyFont="1" applyBorder="1" applyAlignment="1" applyProtection="1">
      <alignment horizontal="right" vertical="center"/>
      <protection locked="0" hidden="1"/>
    </xf>
    <xf numFmtId="10" fontId="12" fillId="0" borderId="19" xfId="1" applyNumberFormat="1" applyFont="1" applyBorder="1" applyAlignment="1" applyProtection="1">
      <alignment vertical="center"/>
      <protection locked="0" hidden="1"/>
    </xf>
    <xf numFmtId="3" fontId="4" fillId="0" borderId="34" xfId="0" applyNumberFormat="1" applyFont="1" applyBorder="1" applyAlignment="1" applyProtection="1">
      <alignment vertical="center"/>
      <protection locked="0" hidden="1"/>
    </xf>
    <xf numFmtId="3" fontId="4" fillId="0" borderId="35" xfId="0" applyNumberFormat="1" applyFont="1" applyBorder="1" applyAlignment="1" applyProtection="1">
      <alignment horizontal="right" vertical="center"/>
      <protection locked="0" hidden="1"/>
    </xf>
    <xf numFmtId="3" fontId="4" fillId="0" borderId="36" xfId="0" applyNumberFormat="1" applyFont="1" applyBorder="1" applyAlignment="1" applyProtection="1">
      <alignment horizontal="center" vertical="center"/>
      <protection locked="0" hidden="1"/>
    </xf>
    <xf numFmtId="164" fontId="12" fillId="0" borderId="36" xfId="1" applyNumberFormat="1" applyFont="1" applyBorder="1" applyAlignment="1" applyProtection="1">
      <alignment vertical="center"/>
      <protection locked="0" hidden="1"/>
    </xf>
    <xf numFmtId="164" fontId="12" fillId="0" borderId="11" xfId="1" applyNumberFormat="1" applyFont="1" applyBorder="1" applyAlignment="1" applyProtection="1">
      <alignment vertical="center"/>
      <protection locked="0" hidden="1"/>
    </xf>
    <xf numFmtId="3" fontId="8" fillId="0" borderId="30" xfId="0" applyNumberFormat="1" applyFont="1" applyBorder="1" applyAlignment="1" applyProtection="1">
      <alignment horizontal="right" vertical="center"/>
      <protection locked="0" hidden="1"/>
    </xf>
    <xf numFmtId="10" fontId="8" fillId="0" borderId="14" xfId="1" applyNumberFormat="1" applyFont="1" applyBorder="1" applyAlignment="1" applyProtection="1">
      <alignment horizontal="center" vertical="center"/>
      <protection locked="0" hidden="1"/>
    </xf>
    <xf numFmtId="10" fontId="8" fillId="0" borderId="14" xfId="1" applyNumberFormat="1" applyFont="1" applyBorder="1" applyAlignment="1" applyProtection="1">
      <alignment vertical="center"/>
      <protection locked="0" hidden="1"/>
    </xf>
    <xf numFmtId="3" fontId="20" fillId="0" borderId="30" xfId="0" applyNumberFormat="1" applyFont="1" applyBorder="1" applyAlignment="1" applyProtection="1">
      <alignment horizontal="right" vertical="center"/>
      <protection locked="0" hidden="1"/>
    </xf>
    <xf numFmtId="3" fontId="11" fillId="0" borderId="5" xfId="0" applyNumberFormat="1" applyFont="1" applyBorder="1" applyAlignment="1" applyProtection="1">
      <alignment horizontal="right" vertical="center"/>
      <protection locked="0" hidden="1"/>
    </xf>
    <xf numFmtId="3" fontId="4" fillId="0" borderId="5" xfId="0" applyNumberFormat="1" applyFont="1" applyBorder="1" applyAlignment="1" applyProtection="1">
      <alignment vertical="center"/>
      <protection locked="0" hidden="1"/>
    </xf>
    <xf numFmtId="3" fontId="11" fillId="0" borderId="8" xfId="0" applyNumberFormat="1" applyFont="1" applyBorder="1" applyAlignment="1" applyProtection="1">
      <alignment horizontal="right" vertical="center"/>
      <protection locked="0" hidden="1"/>
    </xf>
    <xf numFmtId="3" fontId="4" fillId="0" borderId="8" xfId="0" applyNumberFormat="1" applyFont="1" applyBorder="1" applyAlignment="1" applyProtection="1">
      <alignment horizontal="right" vertical="center"/>
      <protection locked="0" hidden="1"/>
    </xf>
    <xf numFmtId="3" fontId="11" fillId="0" borderId="14" xfId="0" applyNumberFormat="1" applyFont="1" applyBorder="1" applyAlignment="1" applyProtection="1">
      <alignment horizontal="right" vertical="center"/>
      <protection locked="0" hidden="1"/>
    </xf>
    <xf numFmtId="3" fontId="4" fillId="0" borderId="14" xfId="0" applyNumberFormat="1" applyFont="1" applyBorder="1" applyAlignment="1" applyProtection="1">
      <alignment horizontal="right" vertical="center"/>
      <protection locked="0" hidden="1"/>
    </xf>
    <xf numFmtId="3" fontId="2" fillId="3" borderId="17" xfId="0" applyNumberFormat="1" applyFont="1" applyFill="1" applyBorder="1" applyAlignment="1" applyProtection="1">
      <alignment horizontal="right" vertical="center"/>
      <protection locked="0" hidden="1"/>
    </xf>
    <xf numFmtId="3" fontId="7" fillId="2" borderId="17" xfId="0" applyNumberFormat="1" applyFont="1" applyFill="1" applyBorder="1" applyAlignment="1" applyProtection="1">
      <alignment vertical="center"/>
      <protection locked="0" hidden="1"/>
    </xf>
    <xf numFmtId="3" fontId="2" fillId="0" borderId="0" xfId="0" applyNumberFormat="1" applyFont="1" applyFill="1" applyBorder="1" applyAlignment="1" applyProtection="1">
      <alignment horizontal="right" vertical="center"/>
      <protection locked="0"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3" fontId="8" fillId="2" borderId="17" xfId="0" applyNumberFormat="1" applyFont="1" applyFill="1" applyBorder="1" applyAlignment="1" applyProtection="1">
      <alignment vertical="center"/>
      <protection locked="0" hidden="1"/>
    </xf>
    <xf numFmtId="3" fontId="2" fillId="3" borderId="7" xfId="0" applyNumberFormat="1" applyFont="1" applyFill="1" applyBorder="1" applyAlignment="1" applyProtection="1">
      <alignment horizontal="right" vertical="center"/>
      <protection locked="0" hidden="1"/>
    </xf>
    <xf numFmtId="10" fontId="8" fillId="2" borderId="7" xfId="1" applyNumberFormat="1" applyFont="1" applyFill="1" applyBorder="1" applyAlignment="1" applyProtection="1">
      <alignment vertical="center"/>
      <protection locked="0" hidden="1"/>
    </xf>
    <xf numFmtId="4" fontId="8" fillId="2" borderId="7" xfId="1" applyNumberFormat="1" applyFont="1" applyFill="1" applyBorder="1" applyAlignment="1" applyProtection="1">
      <alignment vertical="center"/>
      <protection locked="0" hidden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1</xdr:col>
      <xdr:colOff>409575</xdr:colOff>
      <xdr:row>4</xdr:row>
      <xdr:rowOff>133350</xdr:rowOff>
    </xdr:to>
    <xdr:sp macro="" textlink="">
      <xdr:nvSpPr>
        <xdr:cNvPr id="11" name="Text Box 191"/>
        <xdr:cNvSpPr txBox="1">
          <a:spLocks noChangeArrowheads="1"/>
        </xdr:cNvSpPr>
      </xdr:nvSpPr>
      <xdr:spPr bwMode="auto">
        <a:xfrm>
          <a:off x="47625" y="1400175"/>
          <a:ext cx="2343150" cy="40005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. (</a:t>
          </a:r>
          <a:r>
            <a:rPr lang="pt-PT" sz="800" b="1" i="0" u="none" strike="noStrike" baseline="0">
              <a:solidFill>
                <a:srgbClr val="3366FF"/>
              </a:solidFill>
              <a:latin typeface="Arial"/>
              <a:cs typeface="Arial"/>
            </a:rPr>
            <a:t>Azul</a:t>
          </a:r>
          <a:r>
            <a:rPr lang="pt-PT" sz="800" b="0" i="0" u="none" strike="noStrike" baseline="0">
              <a:solidFill>
                <a:srgbClr val="3366FF"/>
              </a:solidFill>
              <a:latin typeface="Arial"/>
              <a:cs typeface="Arial"/>
            </a:rPr>
            <a:t>)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Células de introdução de dados. </a:t>
          </a:r>
        </a:p>
        <a:p>
          <a:pPr algn="l" rtl="0">
            <a:defRPr sz="1000"/>
          </a:pPr>
          <a:endParaRPr lang="pt-PT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(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Preto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 - Células de fórmulas.</a:t>
          </a:r>
        </a:p>
      </xdr:txBody>
    </xdr:sp>
    <xdr:clientData fPrintsWithSheet="0"/>
  </xdr:twoCellAnchor>
  <xdr:twoCellAnchor>
    <xdr:from>
      <xdr:col>0</xdr:col>
      <xdr:colOff>990600</xdr:colOff>
      <xdr:row>143</xdr:row>
      <xdr:rowOff>0</xdr:rowOff>
    </xdr:from>
    <xdr:to>
      <xdr:col>2</xdr:col>
      <xdr:colOff>76200</xdr:colOff>
      <xdr:row>143</xdr:row>
      <xdr:rowOff>0</xdr:rowOff>
    </xdr:to>
    <xdr:sp macro="" textlink="">
      <xdr:nvSpPr>
        <xdr:cNvPr id="12" name="Text Box 88"/>
        <xdr:cNvSpPr txBox="1">
          <a:spLocks noChangeArrowheads="1"/>
        </xdr:cNvSpPr>
      </xdr:nvSpPr>
      <xdr:spPr bwMode="auto">
        <a:xfrm>
          <a:off x="990600" y="91011375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C0C0C0"/>
              </a:solidFill>
              <a:latin typeface="Arial"/>
              <a:cs typeface="Arial"/>
            </a:rPr>
            <a:t>Jorge Caldeira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167</xdr:row>
          <xdr:rowOff>47625</xdr:rowOff>
        </xdr:from>
        <xdr:to>
          <xdr:col>9</xdr:col>
          <xdr:colOff>9525</xdr:colOff>
          <xdr:row>168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PT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?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%20-%20EBP%20-%20SoftwMark-SellPlus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Help"/>
      <sheetName val="Ponto critico"/>
      <sheetName val="2) Estudo de Viabilidade"/>
    </sheetNames>
    <definedNames>
      <definedName name="CritériosHELP_Façaclique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5"/>
  <sheetViews>
    <sheetView tabSelected="1" topLeftCell="A157" workbookViewId="0">
      <selection activeCell="A166" sqref="A166"/>
    </sheetView>
  </sheetViews>
  <sheetFormatPr defaultRowHeight="15" x14ac:dyDescent="0.25"/>
  <cols>
    <col min="1" max="1" width="58.28515625" bestFit="1" customWidth="1"/>
    <col min="2" max="2" width="18.28515625" customWidth="1"/>
  </cols>
  <sheetData>
    <row r="1" spans="1:9" ht="15.75" thickBot="1" x14ac:dyDescent="0.3">
      <c r="A1" s="1" t="s">
        <v>0</v>
      </c>
      <c r="B1" s="2"/>
      <c r="C1" s="2"/>
      <c r="D1" s="2"/>
      <c r="E1" s="2"/>
      <c r="F1" s="3"/>
      <c r="G1" s="3"/>
      <c r="H1" s="3"/>
      <c r="I1" s="4"/>
    </row>
    <row r="2" spans="1:9" x14ac:dyDescent="0.25">
      <c r="A2" s="5"/>
      <c r="B2" s="5"/>
      <c r="C2" s="5"/>
      <c r="D2" s="5"/>
      <c r="E2" s="5"/>
      <c r="F2" s="5"/>
      <c r="G2" s="5"/>
      <c r="H2" s="5"/>
      <c r="I2" s="4"/>
    </row>
    <row r="3" spans="1:9" x14ac:dyDescent="0.25">
      <c r="A3" s="6"/>
      <c r="B3" s="6"/>
      <c r="C3" s="6"/>
      <c r="D3" s="6"/>
      <c r="E3" s="6"/>
      <c r="F3" s="6"/>
      <c r="G3" s="7"/>
      <c r="H3" s="7"/>
    </row>
    <row r="4" spans="1:9" x14ac:dyDescent="0.25">
      <c r="A4" s="6"/>
      <c r="B4" s="6"/>
      <c r="C4" s="6"/>
      <c r="D4" s="6"/>
      <c r="E4" s="6"/>
      <c r="F4" s="6"/>
      <c r="G4" s="7"/>
      <c r="H4" s="7"/>
    </row>
    <row r="5" spans="1:9" x14ac:dyDescent="0.25">
      <c r="A5" s="6"/>
      <c r="B5" s="6"/>
      <c r="C5" s="6"/>
      <c r="D5" s="6"/>
      <c r="E5" s="6"/>
      <c r="F5" s="6"/>
      <c r="G5" s="7"/>
      <c r="H5" s="7"/>
    </row>
    <row r="6" spans="1:9" x14ac:dyDescent="0.25">
      <c r="A6" s="8"/>
      <c r="B6" s="7"/>
      <c r="C6" s="6"/>
      <c r="D6" s="6"/>
      <c r="E6" s="6"/>
      <c r="F6" s="6"/>
      <c r="G6" s="7"/>
      <c r="H6" s="7"/>
      <c r="I6" s="9"/>
    </row>
    <row r="7" spans="1:9" x14ac:dyDescent="0.25">
      <c r="A7" s="6"/>
      <c r="B7" s="7"/>
      <c r="C7" s="10">
        <v>2015</v>
      </c>
      <c r="D7" s="11" t="e">
        <f>CONCATENATE($C$14+1," P")</f>
        <v>#VALUE!</v>
      </c>
      <c r="E7" s="11" t="e">
        <f>CONCATENATE($C$14+2," P")</f>
        <v>#VALUE!</v>
      </c>
      <c r="F7" s="11" t="e">
        <f>CONCATENATE($C$14+3," P")</f>
        <v>#VALUE!</v>
      </c>
      <c r="G7" s="11" t="e">
        <f>CONCATENATE($C$14+4," P")</f>
        <v>#VALUE!</v>
      </c>
      <c r="H7" s="11" t="e">
        <f>CONCATENATE($C$14+5," P")</f>
        <v>#VALUE!</v>
      </c>
      <c r="I7" s="12"/>
    </row>
    <row r="8" spans="1:9" ht="15.75" thickBot="1" x14ac:dyDescent="0.3">
      <c r="A8" s="6"/>
      <c r="B8" s="7"/>
      <c r="C8" s="13"/>
      <c r="D8" s="14"/>
      <c r="E8" s="14"/>
      <c r="F8" s="14"/>
      <c r="G8" s="14"/>
      <c r="H8" s="14"/>
      <c r="I8" s="15"/>
    </row>
    <row r="9" spans="1:9" x14ac:dyDescent="0.25">
      <c r="A9" s="16" t="s">
        <v>1</v>
      </c>
      <c r="B9" s="17"/>
      <c r="C9" s="18" t="s">
        <v>2</v>
      </c>
      <c r="D9" s="19">
        <v>0.02</v>
      </c>
      <c r="E9" s="19">
        <v>0.02</v>
      </c>
      <c r="F9" s="19">
        <v>0.02</v>
      </c>
      <c r="G9" s="19">
        <v>0.02</v>
      </c>
      <c r="H9" s="19">
        <v>0.02</v>
      </c>
      <c r="I9" s="15"/>
    </row>
    <row r="10" spans="1:9" x14ac:dyDescent="0.25">
      <c r="A10" s="20" t="s">
        <v>3</v>
      </c>
      <c r="B10" s="21"/>
      <c r="C10" s="22">
        <v>1</v>
      </c>
      <c r="D10" s="23">
        <f>(1+D9)</f>
        <v>1.02</v>
      </c>
      <c r="E10" s="23">
        <f>D10*(1+E9)</f>
        <v>1.0404</v>
      </c>
      <c r="F10" s="23">
        <f>E10*(1+F9)</f>
        <v>1.0612079999999999</v>
      </c>
      <c r="G10" s="23">
        <f>F10*(1+G9)</f>
        <v>1.08243216</v>
      </c>
      <c r="H10" s="23">
        <f>G10*(1+H9)</f>
        <v>1.1040808032</v>
      </c>
      <c r="I10" s="15"/>
    </row>
    <row r="11" spans="1:9" x14ac:dyDescent="0.25">
      <c r="A11" s="20" t="s">
        <v>4</v>
      </c>
      <c r="B11" s="24"/>
      <c r="C11" s="25" t="s">
        <v>2</v>
      </c>
      <c r="D11" s="26">
        <v>1.4999999999999999E-2</v>
      </c>
      <c r="E11" s="26">
        <v>2.4E-2</v>
      </c>
      <c r="F11" s="26">
        <v>2.4E-2</v>
      </c>
      <c r="G11" s="26">
        <v>2.4E-2</v>
      </c>
      <c r="H11" s="26">
        <v>2.4E-2</v>
      </c>
      <c r="I11" s="15"/>
    </row>
    <row r="12" spans="1:9" x14ac:dyDescent="0.25">
      <c r="A12" s="20" t="s">
        <v>5</v>
      </c>
      <c r="B12" s="24"/>
      <c r="C12" s="25" t="s">
        <v>2</v>
      </c>
      <c r="D12" s="26">
        <v>0.03</v>
      </c>
      <c r="E12" s="26">
        <v>0.03</v>
      </c>
      <c r="F12" s="26">
        <v>0.03</v>
      </c>
      <c r="G12" s="26">
        <v>0.03</v>
      </c>
      <c r="H12" s="26">
        <v>0.03</v>
      </c>
      <c r="I12" s="15"/>
    </row>
    <row r="13" spans="1:9" x14ac:dyDescent="0.25">
      <c r="A13" s="27" t="s">
        <v>6</v>
      </c>
      <c r="B13" s="24"/>
      <c r="C13" s="25" t="s">
        <v>2</v>
      </c>
      <c r="D13" s="26">
        <v>0.01</v>
      </c>
      <c r="E13" s="26">
        <v>0.01</v>
      </c>
      <c r="F13" s="26">
        <v>0.01</v>
      </c>
      <c r="G13" s="26">
        <v>0.01</v>
      </c>
      <c r="H13" s="26">
        <v>0.01</v>
      </c>
      <c r="I13" s="15"/>
    </row>
    <row r="14" spans="1:9" x14ac:dyDescent="0.25">
      <c r="A14" s="20" t="s">
        <v>7</v>
      </c>
      <c r="B14" s="24"/>
      <c r="C14" s="25" t="s">
        <v>2</v>
      </c>
      <c r="D14" s="28">
        <f>D12+D13</f>
        <v>0.04</v>
      </c>
      <c r="E14" s="28">
        <f>E12+E13</f>
        <v>0.04</v>
      </c>
      <c r="F14" s="28">
        <f>F12+F13</f>
        <v>0.04</v>
      </c>
      <c r="G14" s="28">
        <f>G12+G13</f>
        <v>0.04</v>
      </c>
      <c r="H14" s="28">
        <f>H12+H13</f>
        <v>0.04</v>
      </c>
      <c r="I14" s="15"/>
    </row>
    <row r="15" spans="1:9" x14ac:dyDescent="0.25">
      <c r="A15" s="20" t="s">
        <v>8</v>
      </c>
      <c r="B15" s="24"/>
      <c r="C15" s="25" t="s">
        <v>2</v>
      </c>
      <c r="D15" s="26">
        <f>D12</f>
        <v>0.03</v>
      </c>
      <c r="E15" s="26">
        <f>E12</f>
        <v>0.03</v>
      </c>
      <c r="F15" s="26">
        <f>F12</f>
        <v>0.03</v>
      </c>
      <c r="G15" s="26">
        <f>G12</f>
        <v>0.03</v>
      </c>
      <c r="H15" s="26">
        <f>H12</f>
        <v>0.03</v>
      </c>
      <c r="I15" s="15"/>
    </row>
    <row r="16" spans="1:9" x14ac:dyDescent="0.25">
      <c r="A16" s="20" t="s">
        <v>9</v>
      </c>
      <c r="B16" s="24"/>
      <c r="C16" s="25" t="s">
        <v>2</v>
      </c>
      <c r="D16" s="26">
        <v>0.02</v>
      </c>
      <c r="E16" s="26">
        <v>0.02</v>
      </c>
      <c r="F16" s="26">
        <v>0.02</v>
      </c>
      <c r="G16" s="26">
        <v>0.02</v>
      </c>
      <c r="H16" s="26">
        <v>0.02</v>
      </c>
      <c r="I16" s="15"/>
    </row>
    <row r="17" spans="1:9" x14ac:dyDescent="0.25">
      <c r="A17" s="29" t="s">
        <v>10</v>
      </c>
      <c r="B17" s="30"/>
      <c r="C17" s="25" t="s">
        <v>2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15"/>
    </row>
    <row r="18" spans="1:9" ht="15.75" thickBot="1" x14ac:dyDescent="0.3">
      <c r="A18" s="32" t="s">
        <v>11</v>
      </c>
      <c r="B18" s="33"/>
      <c r="C18" s="34" t="s">
        <v>2</v>
      </c>
      <c r="D18" s="35">
        <v>6.5000000000000002E-2</v>
      </c>
      <c r="E18" s="35">
        <v>6.5000000000000002E-2</v>
      </c>
      <c r="F18" s="35">
        <v>6.5000000000000002E-2</v>
      </c>
      <c r="G18" s="35">
        <v>6.5000000000000002E-2</v>
      </c>
      <c r="H18" s="35">
        <v>6.5000000000000002E-2</v>
      </c>
      <c r="I18" s="15"/>
    </row>
    <row r="19" spans="1:9" x14ac:dyDescent="0.25">
      <c r="A19" s="36" t="s">
        <v>12</v>
      </c>
      <c r="B19" s="37"/>
      <c r="C19" s="38">
        <v>0.19</v>
      </c>
      <c r="D19" s="38">
        <v>0.19</v>
      </c>
      <c r="E19" s="38">
        <v>0.19</v>
      </c>
      <c r="F19" s="38">
        <v>0.19</v>
      </c>
      <c r="G19" s="38">
        <v>0.19</v>
      </c>
      <c r="H19" s="38">
        <v>0.19</v>
      </c>
      <c r="I19" s="15"/>
    </row>
    <row r="20" spans="1:9" x14ac:dyDescent="0.25">
      <c r="A20" s="36" t="s">
        <v>13</v>
      </c>
      <c r="B20" s="37"/>
      <c r="C20" s="38">
        <v>0.12</v>
      </c>
      <c r="D20" s="38">
        <v>0.12</v>
      </c>
      <c r="E20" s="38">
        <v>0.12</v>
      </c>
      <c r="F20" s="38">
        <v>0.12</v>
      </c>
      <c r="G20" s="38">
        <v>0.12</v>
      </c>
      <c r="H20" s="38">
        <v>0.12</v>
      </c>
      <c r="I20" s="15"/>
    </row>
    <row r="21" spans="1:9" ht="15.75" thickBot="1" x14ac:dyDescent="0.3">
      <c r="A21" s="32" t="s">
        <v>14</v>
      </c>
      <c r="B21" s="39"/>
      <c r="C21" s="40">
        <v>0.05</v>
      </c>
      <c r="D21" s="40">
        <v>0.05</v>
      </c>
      <c r="E21" s="40">
        <v>0.05</v>
      </c>
      <c r="F21" s="40">
        <v>0.05</v>
      </c>
      <c r="G21" s="40">
        <v>0.05</v>
      </c>
      <c r="H21" s="40">
        <v>0.05</v>
      </c>
      <c r="I21" s="15"/>
    </row>
    <row r="22" spans="1:9" x14ac:dyDescent="0.25">
      <c r="A22" s="36" t="s">
        <v>15</v>
      </c>
      <c r="B22" s="41"/>
      <c r="C22" s="42" t="s">
        <v>2</v>
      </c>
      <c r="D22" s="43">
        <v>0.25</v>
      </c>
      <c r="E22" s="43">
        <v>0.25</v>
      </c>
      <c r="F22" s="43">
        <v>0.2</v>
      </c>
      <c r="G22" s="43">
        <v>0.2</v>
      </c>
      <c r="H22" s="43">
        <v>0.2</v>
      </c>
      <c r="I22" s="15"/>
    </row>
    <row r="23" spans="1:9" x14ac:dyDescent="0.25">
      <c r="A23" s="36" t="s">
        <v>16</v>
      </c>
      <c r="B23" s="41"/>
      <c r="C23" s="42" t="s">
        <v>2</v>
      </c>
      <c r="D23" s="44">
        <v>0.1</v>
      </c>
      <c r="E23" s="44">
        <v>0.1</v>
      </c>
      <c r="F23" s="44">
        <v>0.1</v>
      </c>
      <c r="G23" s="44">
        <v>0.1</v>
      </c>
      <c r="H23" s="44">
        <v>0.1</v>
      </c>
      <c r="I23" s="15"/>
    </row>
    <row r="24" spans="1:9" x14ac:dyDescent="0.25">
      <c r="A24" s="20" t="s">
        <v>17</v>
      </c>
      <c r="B24" s="41"/>
      <c r="C24" s="42" t="s">
        <v>2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15"/>
    </row>
    <row r="25" spans="1:9" ht="15.75" thickBot="1" x14ac:dyDescent="0.3">
      <c r="A25" s="36" t="s">
        <v>18</v>
      </c>
      <c r="B25" s="41"/>
      <c r="C25" s="42" t="s">
        <v>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15"/>
    </row>
    <row r="26" spans="1:9" x14ac:dyDescent="0.25">
      <c r="A26" s="46" t="s">
        <v>19</v>
      </c>
      <c r="B26" s="47"/>
      <c r="C26" s="48"/>
      <c r="D26" s="48"/>
      <c r="E26" s="48"/>
      <c r="F26" s="48"/>
      <c r="G26" s="48"/>
      <c r="H26" s="48"/>
      <c r="I26" s="15"/>
    </row>
    <row r="27" spans="1:9" x14ac:dyDescent="0.25">
      <c r="A27" s="20" t="s">
        <v>20</v>
      </c>
      <c r="B27" s="49"/>
      <c r="C27" s="22" t="s">
        <v>2</v>
      </c>
      <c r="D27" s="26">
        <v>0.2</v>
      </c>
      <c r="E27" s="26">
        <v>0.2</v>
      </c>
      <c r="F27" s="26">
        <v>0.2</v>
      </c>
      <c r="G27" s="26">
        <v>0.2</v>
      </c>
      <c r="H27" s="26">
        <v>0.2</v>
      </c>
      <c r="I27" s="15"/>
    </row>
    <row r="28" spans="1:9" x14ac:dyDescent="0.25">
      <c r="A28" s="20" t="s">
        <v>21</v>
      </c>
      <c r="B28" s="49"/>
      <c r="C28" s="22" t="s">
        <v>2</v>
      </c>
      <c r="D28" s="26">
        <v>0.21249999999999999</v>
      </c>
      <c r="E28" s="26">
        <v>0.21249999999999999</v>
      </c>
      <c r="F28" s="26">
        <v>0.21249999999999999</v>
      </c>
      <c r="G28" s="26">
        <v>0.21249999999999999</v>
      </c>
      <c r="H28" s="26">
        <v>0.21249999999999999</v>
      </c>
      <c r="I28" s="15"/>
    </row>
    <row r="29" spans="1:9" x14ac:dyDescent="0.25">
      <c r="A29" s="20" t="s">
        <v>22</v>
      </c>
      <c r="B29" s="49"/>
      <c r="C29" s="22" t="s">
        <v>2</v>
      </c>
      <c r="D29" s="26">
        <v>0.23749999999999999</v>
      </c>
      <c r="E29" s="26">
        <v>0.23749999999999999</v>
      </c>
      <c r="F29" s="26">
        <v>0.23749999999999999</v>
      </c>
      <c r="G29" s="26">
        <v>0.23749999999999999</v>
      </c>
      <c r="H29" s="26">
        <v>0.23749999999999999</v>
      </c>
      <c r="I29" s="15"/>
    </row>
    <row r="30" spans="1:9" x14ac:dyDescent="0.25">
      <c r="A30" s="20" t="s">
        <v>23</v>
      </c>
      <c r="B30" s="49"/>
      <c r="C30" s="22" t="s">
        <v>2</v>
      </c>
      <c r="D30" s="26">
        <v>0.1</v>
      </c>
      <c r="E30" s="26">
        <v>0.1</v>
      </c>
      <c r="F30" s="26">
        <v>0.1</v>
      </c>
      <c r="G30" s="26">
        <v>0.1</v>
      </c>
      <c r="H30" s="26">
        <v>0.1</v>
      </c>
      <c r="I30" s="15"/>
    </row>
    <row r="31" spans="1:9" x14ac:dyDescent="0.25">
      <c r="A31" s="20" t="s">
        <v>24</v>
      </c>
      <c r="B31" s="50"/>
      <c r="C31" s="51" t="s">
        <v>2</v>
      </c>
      <c r="D31" s="26">
        <v>0.11</v>
      </c>
      <c r="E31" s="26">
        <v>0.11</v>
      </c>
      <c r="F31" s="26">
        <v>0.11</v>
      </c>
      <c r="G31" s="26">
        <v>0.11</v>
      </c>
      <c r="H31" s="26">
        <v>0.11</v>
      </c>
      <c r="I31" s="15"/>
    </row>
    <row r="32" spans="1:9" ht="15.75" thickBot="1" x14ac:dyDescent="0.3">
      <c r="A32" s="32" t="s">
        <v>25</v>
      </c>
      <c r="B32" s="52"/>
      <c r="C32" s="53" t="s">
        <v>2</v>
      </c>
      <c r="D32" s="35">
        <v>0.01</v>
      </c>
      <c r="E32" s="35">
        <v>0.01</v>
      </c>
      <c r="F32" s="35">
        <v>0.01</v>
      </c>
      <c r="G32" s="35">
        <v>0.01</v>
      </c>
      <c r="H32" s="35">
        <v>0.01</v>
      </c>
      <c r="I32" s="15"/>
    </row>
    <row r="33" spans="1:9" x14ac:dyDescent="0.25">
      <c r="A33" s="29" t="s">
        <v>26</v>
      </c>
      <c r="B33" s="54"/>
      <c r="C33" s="55" t="s">
        <v>2</v>
      </c>
      <c r="D33" s="56">
        <v>30</v>
      </c>
      <c r="E33" s="56">
        <v>30</v>
      </c>
      <c r="F33" s="56">
        <v>30</v>
      </c>
      <c r="G33" s="56">
        <v>30</v>
      </c>
      <c r="H33" s="56">
        <v>30</v>
      </c>
      <c r="I33" s="15"/>
    </row>
    <row r="34" spans="1:9" x14ac:dyDescent="0.25">
      <c r="A34" s="29" t="s">
        <v>27</v>
      </c>
      <c r="B34" s="57"/>
      <c r="C34" s="22" t="s">
        <v>2</v>
      </c>
      <c r="D34" s="58">
        <v>30</v>
      </c>
      <c r="E34" s="58">
        <v>30</v>
      </c>
      <c r="F34" s="58">
        <v>30</v>
      </c>
      <c r="G34" s="58">
        <v>30</v>
      </c>
      <c r="H34" s="58">
        <v>30</v>
      </c>
      <c r="I34" s="15"/>
    </row>
    <row r="35" spans="1:9" ht="15.75" thickBot="1" x14ac:dyDescent="0.3">
      <c r="A35" s="32" t="s">
        <v>28</v>
      </c>
      <c r="B35" s="59"/>
      <c r="C35" s="53" t="s">
        <v>2</v>
      </c>
      <c r="D35" s="60">
        <v>30</v>
      </c>
      <c r="E35" s="60">
        <v>30</v>
      </c>
      <c r="F35" s="60">
        <v>30</v>
      </c>
      <c r="G35" s="60">
        <v>30</v>
      </c>
      <c r="H35" s="60">
        <v>30</v>
      </c>
      <c r="I35" s="15"/>
    </row>
    <row r="36" spans="1:9" x14ac:dyDescent="0.25">
      <c r="A36" s="36" t="s">
        <v>29</v>
      </c>
      <c r="B36" s="54"/>
      <c r="C36" s="55" t="s">
        <v>2</v>
      </c>
      <c r="D36" s="61">
        <v>30</v>
      </c>
      <c r="E36" s="61">
        <v>30</v>
      </c>
      <c r="F36" s="61">
        <v>30</v>
      </c>
      <c r="G36" s="61">
        <v>30</v>
      </c>
      <c r="H36" s="61">
        <v>30</v>
      </c>
      <c r="I36" s="15"/>
    </row>
    <row r="37" spans="1:9" ht="15.75" thickBot="1" x14ac:dyDescent="0.3">
      <c r="A37" s="32" t="s">
        <v>30</v>
      </c>
      <c r="B37" s="59"/>
      <c r="C37" s="53" t="s">
        <v>2</v>
      </c>
      <c r="D37" s="60">
        <v>30</v>
      </c>
      <c r="E37" s="60">
        <v>30</v>
      </c>
      <c r="F37" s="60">
        <v>30</v>
      </c>
      <c r="G37" s="60">
        <v>30</v>
      </c>
      <c r="H37" s="60">
        <v>30</v>
      </c>
      <c r="I37" s="15"/>
    </row>
    <row r="38" spans="1:9" x14ac:dyDescent="0.25">
      <c r="A38" s="16" t="s">
        <v>31</v>
      </c>
      <c r="B38" s="62"/>
      <c r="C38" s="63" t="s">
        <v>2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15"/>
    </row>
    <row r="39" spans="1:9" x14ac:dyDescent="0.25">
      <c r="A39" s="36" t="s">
        <v>32</v>
      </c>
      <c r="B39" s="54"/>
      <c r="C39" s="55" t="s">
        <v>2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15"/>
    </row>
    <row r="40" spans="1:9" ht="15.75" thickBot="1" x14ac:dyDescent="0.3">
      <c r="A40" s="36" t="s">
        <v>33</v>
      </c>
      <c r="B40" s="65"/>
      <c r="C40" s="53" t="s">
        <v>2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15"/>
    </row>
    <row r="41" spans="1:9" ht="15.75" thickBot="1" x14ac:dyDescent="0.3">
      <c r="A41" s="66" t="s">
        <v>34</v>
      </c>
      <c r="B41" s="67"/>
      <c r="C41" s="68" t="s">
        <v>2</v>
      </c>
      <c r="D41" s="69">
        <v>5.0000000000000001E-3</v>
      </c>
      <c r="E41" s="69">
        <v>5.0000000000000001E-3</v>
      </c>
      <c r="F41" s="69">
        <v>5.0000000000000001E-3</v>
      </c>
      <c r="G41" s="69">
        <v>5.0000000000000001E-3</v>
      </c>
      <c r="H41" s="69">
        <v>5.0000000000000001E-3</v>
      </c>
      <c r="I41" s="15"/>
    </row>
    <row r="42" spans="1:9" x14ac:dyDescent="0.25">
      <c r="A42" s="16" t="s">
        <v>35</v>
      </c>
      <c r="B42" s="54"/>
      <c r="C42" s="55" t="s">
        <v>2</v>
      </c>
      <c r="D42" s="56">
        <v>40</v>
      </c>
      <c r="E42" s="56">
        <v>40</v>
      </c>
      <c r="F42" s="56">
        <v>40</v>
      </c>
      <c r="G42" s="56">
        <v>40</v>
      </c>
      <c r="H42" s="56">
        <v>40</v>
      </c>
      <c r="I42" s="15"/>
    </row>
    <row r="43" spans="1:9" x14ac:dyDescent="0.25">
      <c r="A43" s="20" t="s">
        <v>36</v>
      </c>
      <c r="B43" s="57"/>
      <c r="C43" s="22" t="s">
        <v>2</v>
      </c>
      <c r="D43" s="64">
        <v>30</v>
      </c>
      <c r="E43" s="64">
        <v>30</v>
      </c>
      <c r="F43" s="64">
        <v>30</v>
      </c>
      <c r="G43" s="64">
        <v>30</v>
      </c>
      <c r="H43" s="64">
        <v>30</v>
      </c>
      <c r="I43" s="15"/>
    </row>
    <row r="44" spans="1:9" x14ac:dyDescent="0.25">
      <c r="A44" s="20" t="s">
        <v>37</v>
      </c>
      <c r="B44" s="57"/>
      <c r="C44" s="22" t="s">
        <v>2</v>
      </c>
      <c r="D44" s="64">
        <v>30</v>
      </c>
      <c r="E44" s="64">
        <v>30</v>
      </c>
      <c r="F44" s="64">
        <v>30</v>
      </c>
      <c r="G44" s="64">
        <v>30</v>
      </c>
      <c r="H44" s="64">
        <v>30</v>
      </c>
      <c r="I44" s="15"/>
    </row>
    <row r="45" spans="1:9" ht="15.75" thickBot="1" x14ac:dyDescent="0.3">
      <c r="A45" s="32" t="s">
        <v>38</v>
      </c>
      <c r="B45" s="59"/>
      <c r="C45" s="60">
        <v>90</v>
      </c>
      <c r="D45" s="60">
        <v>90</v>
      </c>
      <c r="E45" s="60">
        <v>90</v>
      </c>
      <c r="F45" s="60">
        <v>90</v>
      </c>
      <c r="G45" s="60">
        <v>90</v>
      </c>
      <c r="H45" s="60">
        <v>90</v>
      </c>
      <c r="I45" s="15"/>
    </row>
    <row r="46" spans="1:9" x14ac:dyDescent="0.25">
      <c r="A46" s="20" t="s">
        <v>39</v>
      </c>
      <c r="B46" s="70"/>
      <c r="C46" s="71" t="s">
        <v>40</v>
      </c>
      <c r="D46" s="72"/>
      <c r="E46" s="73"/>
      <c r="F46" s="73"/>
      <c r="G46" s="73"/>
      <c r="H46" s="73"/>
      <c r="I46" s="15"/>
    </row>
    <row r="47" spans="1:9" x14ac:dyDescent="0.25">
      <c r="A47" s="6" t="s">
        <v>41</v>
      </c>
      <c r="B47" s="7"/>
      <c r="C47" s="7"/>
      <c r="D47" s="6"/>
      <c r="E47" s="6"/>
      <c r="F47" s="6"/>
      <c r="G47" s="6"/>
      <c r="H47" s="7"/>
      <c r="I47" s="4"/>
    </row>
    <row r="48" spans="1:9" x14ac:dyDescent="0.25">
      <c r="A48" s="74" t="s">
        <v>42</v>
      </c>
      <c r="B48" s="7"/>
      <c r="C48" s="7"/>
      <c r="D48" s="6"/>
      <c r="E48" s="6"/>
      <c r="F48" s="6"/>
      <c r="G48" s="6"/>
      <c r="H48" s="7"/>
      <c r="I48" s="4"/>
    </row>
    <row r="49" spans="1:9" x14ac:dyDescent="0.25">
      <c r="A49" s="74" t="s">
        <v>43</v>
      </c>
      <c r="B49" s="7"/>
      <c r="C49" s="7"/>
      <c r="D49" s="6"/>
      <c r="E49" s="6"/>
      <c r="F49" s="6"/>
      <c r="G49" s="6"/>
      <c r="H49" s="7"/>
      <c r="I49" s="4"/>
    </row>
    <row r="50" spans="1:9" x14ac:dyDescent="0.25">
      <c r="A50" s="74" t="s">
        <v>44</v>
      </c>
      <c r="B50" s="7"/>
      <c r="C50" s="7"/>
      <c r="D50" s="7"/>
      <c r="E50" s="6"/>
      <c r="F50" s="6"/>
      <c r="G50" s="6"/>
      <c r="H50" s="7"/>
      <c r="I50" s="4"/>
    </row>
    <row r="51" spans="1:9" x14ac:dyDescent="0.25">
      <c r="A51" s="74" t="s">
        <v>45</v>
      </c>
      <c r="B51" s="7"/>
      <c r="C51" s="7"/>
      <c r="D51" s="7"/>
      <c r="E51" s="6"/>
      <c r="F51" s="6"/>
      <c r="G51" s="6"/>
      <c r="H51" s="7"/>
      <c r="I51" s="4"/>
    </row>
    <row r="52" spans="1:9" x14ac:dyDescent="0.25">
      <c r="A52" s="6"/>
      <c r="B52" s="7"/>
      <c r="C52" s="6"/>
      <c r="D52" s="7"/>
      <c r="E52" s="6"/>
      <c r="F52" s="6"/>
      <c r="G52" s="6"/>
      <c r="H52" s="7"/>
      <c r="I52" s="4"/>
    </row>
    <row r="53" spans="1:9" x14ac:dyDescent="0.25">
      <c r="A53" s="75" t="s">
        <v>46</v>
      </c>
      <c r="B53" s="76"/>
      <c r="C53" s="77" t="s">
        <v>47</v>
      </c>
      <c r="D53" s="7"/>
      <c r="E53" s="6"/>
      <c r="F53" s="6"/>
      <c r="G53" s="6"/>
      <c r="H53" s="7"/>
      <c r="I53" s="4"/>
    </row>
    <row r="54" spans="1:9" x14ac:dyDescent="0.25">
      <c r="A54" s="75" t="s">
        <v>48</v>
      </c>
      <c r="B54" s="76"/>
      <c r="C54" s="77" t="s">
        <v>47</v>
      </c>
      <c r="D54" s="7"/>
      <c r="E54" s="6"/>
      <c r="F54" s="6"/>
      <c r="G54" s="6"/>
      <c r="H54" s="7"/>
      <c r="I54" s="4"/>
    </row>
    <row r="55" spans="1:9" x14ac:dyDescent="0.25">
      <c r="A55" s="75" t="s">
        <v>49</v>
      </c>
      <c r="B55" s="76"/>
      <c r="C55" s="77" t="s">
        <v>50</v>
      </c>
      <c r="D55" s="7"/>
      <c r="E55" s="6"/>
      <c r="F55" s="6"/>
      <c r="G55" s="6"/>
      <c r="H55" s="7"/>
      <c r="I55" s="4"/>
    </row>
    <row r="56" spans="1:9" x14ac:dyDescent="0.25">
      <c r="A56" s="75" t="s">
        <v>51</v>
      </c>
      <c r="B56" s="76"/>
      <c r="C56" s="77" t="s">
        <v>50</v>
      </c>
      <c r="D56" s="7"/>
      <c r="E56" s="6"/>
      <c r="F56" s="6"/>
      <c r="G56" s="6"/>
      <c r="H56" s="15"/>
      <c r="I56" s="4"/>
    </row>
    <row r="57" spans="1:9" x14ac:dyDescent="0.25">
      <c r="A57" s="75" t="s">
        <v>52</v>
      </c>
      <c r="B57" s="76"/>
      <c r="C57" s="77" t="s">
        <v>50</v>
      </c>
      <c r="D57" s="7"/>
      <c r="E57" s="6"/>
      <c r="F57" s="6"/>
      <c r="G57" s="6"/>
      <c r="H57" s="15"/>
      <c r="I57" s="4"/>
    </row>
    <row r="58" spans="1:9" x14ac:dyDescent="0.25">
      <c r="A58" s="75" t="s">
        <v>53</v>
      </c>
      <c r="B58" s="76"/>
      <c r="C58" s="77"/>
      <c r="D58" s="7"/>
      <c r="E58" s="6"/>
      <c r="F58" s="6"/>
      <c r="G58" s="6"/>
      <c r="H58" s="15"/>
      <c r="I58" s="4"/>
    </row>
    <row r="59" spans="1:9" x14ac:dyDescent="0.25">
      <c r="A59" s="75" t="s">
        <v>54</v>
      </c>
      <c r="B59" s="76"/>
      <c r="C59" s="77"/>
      <c r="D59" s="7"/>
      <c r="E59" s="6"/>
      <c r="F59" s="6"/>
      <c r="G59" s="6"/>
      <c r="H59" s="15"/>
      <c r="I59" s="4"/>
    </row>
    <row r="60" spans="1:9" x14ac:dyDescent="0.25">
      <c r="A60" s="75" t="s">
        <v>55</v>
      </c>
      <c r="B60" s="76"/>
      <c r="C60" s="77" t="s">
        <v>56</v>
      </c>
      <c r="D60" s="6"/>
      <c r="E60" s="6"/>
      <c r="F60" s="6"/>
      <c r="G60" s="7"/>
      <c r="H60" s="7"/>
      <c r="I60" s="4"/>
    </row>
    <row r="61" spans="1:9" x14ac:dyDescent="0.25">
      <c r="A61" s="75" t="s">
        <v>57</v>
      </c>
      <c r="B61" s="76"/>
      <c r="C61" s="77" t="s">
        <v>58</v>
      </c>
      <c r="D61" s="6"/>
      <c r="E61" s="6"/>
      <c r="F61" s="6"/>
      <c r="G61" s="7"/>
      <c r="H61" s="7"/>
      <c r="I61" s="4"/>
    </row>
    <row r="62" spans="1:9" x14ac:dyDescent="0.25">
      <c r="A62" s="75" t="s">
        <v>59</v>
      </c>
      <c r="B62" s="76"/>
      <c r="C62" s="77"/>
      <c r="D62" s="6"/>
      <c r="E62" s="6"/>
      <c r="F62" s="6"/>
      <c r="G62" s="7"/>
      <c r="H62" s="7"/>
      <c r="I62" s="4"/>
    </row>
    <row r="63" spans="1:9" x14ac:dyDescent="0.25">
      <c r="A63" s="75" t="s">
        <v>60</v>
      </c>
      <c r="B63" s="7"/>
      <c r="C63" s="77"/>
      <c r="D63" s="6"/>
      <c r="E63" s="6"/>
      <c r="F63" s="6"/>
      <c r="G63" s="7"/>
      <c r="H63" s="7"/>
      <c r="I63" s="4"/>
    </row>
    <row r="64" spans="1:9" x14ac:dyDescent="0.25">
      <c r="A64" s="75" t="s">
        <v>61</v>
      </c>
      <c r="B64" s="7"/>
      <c r="C64" s="77" t="s">
        <v>62</v>
      </c>
      <c r="D64" s="6"/>
      <c r="E64" s="6"/>
      <c r="F64" s="6"/>
      <c r="G64" s="7"/>
      <c r="H64" s="7"/>
      <c r="I64" s="4"/>
    </row>
    <row r="65" spans="1:9" x14ac:dyDescent="0.25">
      <c r="A65" s="75" t="s">
        <v>63</v>
      </c>
      <c r="B65" s="7"/>
      <c r="C65" s="77" t="s">
        <v>64</v>
      </c>
      <c r="D65" s="6"/>
      <c r="E65" s="6"/>
      <c r="F65" s="6"/>
      <c r="G65" s="7"/>
      <c r="H65" s="7"/>
      <c r="I65" s="4"/>
    </row>
    <row r="66" spans="1:9" x14ac:dyDescent="0.25">
      <c r="A66" s="6"/>
      <c r="B66" s="7"/>
      <c r="C66" s="6"/>
      <c r="D66" s="6"/>
      <c r="E66" s="6"/>
      <c r="F66" s="6"/>
      <c r="G66" s="7"/>
      <c r="H66" s="7"/>
      <c r="I66" s="4"/>
    </row>
    <row r="67" spans="1:9" ht="15.75" thickBot="1" x14ac:dyDescent="0.3">
      <c r="A67" s="1" t="s">
        <v>65</v>
      </c>
      <c r="B67" s="2"/>
      <c r="C67" s="2"/>
      <c r="D67" s="2"/>
      <c r="E67" s="2"/>
      <c r="F67" s="3"/>
    </row>
    <row r="69" spans="1:9" ht="15.75" thickBot="1" x14ac:dyDescent="0.3">
      <c r="A69" s="1" t="s">
        <v>66</v>
      </c>
    </row>
    <row r="71" spans="1:9" ht="15.75" thickBot="1" x14ac:dyDescent="0.3">
      <c r="A71" s="1" t="s">
        <v>67</v>
      </c>
    </row>
    <row r="73" spans="1:9" ht="15.75" thickBot="1" x14ac:dyDescent="0.3">
      <c r="A73" s="1" t="s">
        <v>68</v>
      </c>
    </row>
    <row r="75" spans="1:9" ht="15.75" thickBot="1" x14ac:dyDescent="0.3">
      <c r="A75" s="1" t="s">
        <v>69</v>
      </c>
    </row>
    <row r="77" spans="1:9" ht="15.75" thickBot="1" x14ac:dyDescent="0.3">
      <c r="A77" s="1" t="s">
        <v>70</v>
      </c>
    </row>
    <row r="79" spans="1:9" ht="15.75" thickBot="1" x14ac:dyDescent="0.3">
      <c r="A79" s="1" t="s">
        <v>71</v>
      </c>
    </row>
    <row r="81" spans="1:1" ht="15.75" thickBot="1" x14ac:dyDescent="0.3">
      <c r="A81" s="1" t="s">
        <v>72</v>
      </c>
    </row>
    <row r="83" spans="1:1" ht="15.75" thickBot="1" x14ac:dyDescent="0.3">
      <c r="A83" s="1" t="s">
        <v>73</v>
      </c>
    </row>
    <row r="85" spans="1:1" ht="15.75" thickBot="1" x14ac:dyDescent="0.3">
      <c r="A85" s="1" t="s">
        <v>74</v>
      </c>
    </row>
    <row r="87" spans="1:1" ht="15.75" thickBot="1" x14ac:dyDescent="0.3">
      <c r="A87" s="1" t="s">
        <v>75</v>
      </c>
    </row>
    <row r="89" spans="1:1" ht="15.75" thickBot="1" x14ac:dyDescent="0.3">
      <c r="A89" s="1" t="s">
        <v>76</v>
      </c>
    </row>
    <row r="91" spans="1:1" ht="15.75" thickBot="1" x14ac:dyDescent="0.3">
      <c r="A91" s="1" t="s">
        <v>77</v>
      </c>
    </row>
    <row r="93" spans="1:1" ht="15.75" thickBot="1" x14ac:dyDescent="0.3">
      <c r="A93" s="1" t="s">
        <v>78</v>
      </c>
    </row>
    <row r="95" spans="1:1" ht="15.75" thickBot="1" x14ac:dyDescent="0.3">
      <c r="A95" s="1" t="s">
        <v>79</v>
      </c>
    </row>
    <row r="97" spans="1:8" ht="15.75" thickBot="1" x14ac:dyDescent="0.3">
      <c r="A97" s="1" t="s">
        <v>80</v>
      </c>
    </row>
    <row r="99" spans="1:8" ht="15.75" thickBot="1" x14ac:dyDescent="0.3">
      <c r="A99" s="1" t="s">
        <v>81</v>
      </c>
    </row>
    <row r="101" spans="1:8" ht="15.75" thickBot="1" x14ac:dyDescent="0.3">
      <c r="A101" s="1" t="s">
        <v>82</v>
      </c>
    </row>
    <row r="103" spans="1:8" ht="15.75" thickBot="1" x14ac:dyDescent="0.3">
      <c r="A103" s="1" t="s">
        <v>83</v>
      </c>
    </row>
    <row r="105" spans="1:8" x14ac:dyDescent="0.25">
      <c r="A105" s="78"/>
      <c r="B105" s="79"/>
      <c r="C105" s="80" t="e">
        <f t="shared" ref="C105:H105" si="0">#REF!</f>
        <v>#REF!</v>
      </c>
      <c r="D105" s="81" t="e">
        <f t="shared" ref="D105:H105" si="1">#REF!</f>
        <v>#REF!</v>
      </c>
      <c r="E105" s="81" t="e">
        <f t="shared" ref="E105:H105" si="2">#REF!</f>
        <v>#REF!</v>
      </c>
      <c r="F105" s="82" t="e">
        <f t="shared" ref="F105:H105" si="3">#REF!</f>
        <v>#REF!</v>
      </c>
      <c r="G105" s="82" t="e">
        <f t="shared" ref="G105:H105" si="4">#REF!</f>
        <v>#REF!</v>
      </c>
      <c r="H105" s="82" t="e">
        <f t="shared" ref="H105" si="5">#REF!</f>
        <v>#REF!</v>
      </c>
    </row>
    <row r="106" spans="1:8" x14ac:dyDescent="0.25">
      <c r="A106" s="83"/>
      <c r="B106" s="79"/>
      <c r="C106" s="83"/>
      <c r="D106" s="83"/>
      <c r="E106" s="83"/>
      <c r="F106" s="83"/>
      <c r="G106" s="83"/>
      <c r="H106" s="83"/>
    </row>
    <row r="107" spans="1:8" x14ac:dyDescent="0.25">
      <c r="A107" s="84" t="s">
        <v>84</v>
      </c>
      <c r="B107" s="85"/>
      <c r="C107" s="86"/>
      <c r="D107" s="86"/>
      <c r="E107" s="86"/>
      <c r="F107" s="86"/>
      <c r="G107" s="86"/>
      <c r="H107" s="86"/>
    </row>
    <row r="108" spans="1:8" x14ac:dyDescent="0.25">
      <c r="A108" s="87" t="s">
        <v>85</v>
      </c>
      <c r="B108" s="88"/>
      <c r="C108" s="89">
        <f>(5*25000)</f>
        <v>125000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</row>
    <row r="109" spans="1:8" ht="15.75" thickBot="1" x14ac:dyDescent="0.3">
      <c r="A109" s="90" t="s">
        <v>86</v>
      </c>
      <c r="B109" s="91"/>
      <c r="C109" s="92">
        <v>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</row>
    <row r="110" spans="1:8" x14ac:dyDescent="0.25">
      <c r="A110" s="93"/>
      <c r="B110" s="94" t="s">
        <v>87</v>
      </c>
      <c r="C110" s="95">
        <f t="shared" ref="C110:H110" si="6">SUM(C108:C109)</f>
        <v>125000</v>
      </c>
      <c r="D110" s="95">
        <f t="shared" si="6"/>
        <v>0</v>
      </c>
      <c r="E110" s="95">
        <f t="shared" si="6"/>
        <v>0</v>
      </c>
      <c r="F110" s="95">
        <f t="shared" si="6"/>
        <v>0</v>
      </c>
      <c r="G110" s="95">
        <f t="shared" si="6"/>
        <v>0</v>
      </c>
      <c r="H110" s="95">
        <f t="shared" si="6"/>
        <v>0</v>
      </c>
    </row>
    <row r="111" spans="1:8" x14ac:dyDescent="0.25">
      <c r="A111" s="84" t="s">
        <v>88</v>
      </c>
      <c r="B111" s="88"/>
      <c r="C111" s="89"/>
      <c r="D111" s="89"/>
      <c r="E111" s="89"/>
      <c r="F111" s="89"/>
      <c r="G111" s="89"/>
      <c r="H111" s="89"/>
    </row>
    <row r="112" spans="1:8" x14ac:dyDescent="0.25">
      <c r="A112" s="87" t="s">
        <v>89</v>
      </c>
      <c r="B112" s="88"/>
      <c r="C112" s="89"/>
      <c r="D112" s="89"/>
      <c r="E112" s="86" t="e">
        <f>D216+D193+D192</f>
        <v>#REF!</v>
      </c>
      <c r="F112" s="86">
        <f>E216+E193+E192</f>
        <v>0</v>
      </c>
      <c r="G112" s="86">
        <f>F216+F193+F192</f>
        <v>0</v>
      </c>
      <c r="H112" s="86">
        <f>G216+G193+G192</f>
        <v>0</v>
      </c>
    </row>
    <row r="113" spans="1:9" x14ac:dyDescent="0.25">
      <c r="A113" s="87" t="s">
        <v>90</v>
      </c>
      <c r="B113" s="88"/>
      <c r="C113" s="89"/>
      <c r="D113" s="96"/>
      <c r="E113" s="96">
        <v>0</v>
      </c>
      <c r="F113" s="96">
        <v>0</v>
      </c>
      <c r="G113" s="96">
        <v>0</v>
      </c>
      <c r="H113" s="96">
        <v>0</v>
      </c>
    </row>
    <row r="114" spans="1:9" ht="15.75" thickBot="1" x14ac:dyDescent="0.3">
      <c r="A114" s="97" t="s">
        <v>91</v>
      </c>
      <c r="B114" s="98"/>
      <c r="C114" s="99"/>
      <c r="D114" s="100"/>
      <c r="E114" s="100" t="e">
        <f>IF(E112&lt;0,0,E113*E112)</f>
        <v>#REF!</v>
      </c>
      <c r="F114" s="100">
        <f>IF(F112&lt;0,0,F113*F112)</f>
        <v>0</v>
      </c>
      <c r="G114" s="100">
        <f>IF(G112&lt;0,0,G113*G112)</f>
        <v>0</v>
      </c>
      <c r="H114" s="100">
        <f>IF(H112&lt;0,0,H113*H112)</f>
        <v>0</v>
      </c>
    </row>
    <row r="115" spans="1:9" x14ac:dyDescent="0.25">
      <c r="A115" s="101" t="s">
        <v>92</v>
      </c>
      <c r="B115" s="102"/>
      <c r="C115" s="103"/>
      <c r="D115" s="103"/>
      <c r="E115" s="103"/>
      <c r="F115" s="103"/>
      <c r="G115" s="103"/>
      <c r="H115" s="103"/>
    </row>
    <row r="116" spans="1:9" x14ac:dyDescent="0.25">
      <c r="A116" s="87" t="s">
        <v>93</v>
      </c>
      <c r="B116" s="85"/>
      <c r="C116" s="86" t="e">
        <f>(#REF!+#REF!)*(1+#REF!)-C108-C109+#REF!</f>
        <v>#REF!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</row>
    <row r="117" spans="1:9" x14ac:dyDescent="0.25">
      <c r="A117" s="87" t="s">
        <v>94</v>
      </c>
      <c r="B117" s="88"/>
      <c r="C117" s="89"/>
      <c r="D117" s="89"/>
      <c r="E117" s="89"/>
      <c r="F117" s="89"/>
      <c r="G117" s="89"/>
      <c r="H117" s="89"/>
    </row>
    <row r="118" spans="1:9" x14ac:dyDescent="0.25">
      <c r="A118" s="87" t="s">
        <v>95</v>
      </c>
      <c r="B118" s="88"/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</row>
    <row r="119" spans="1:9" x14ac:dyDescent="0.25">
      <c r="A119" s="87" t="s">
        <v>96</v>
      </c>
      <c r="B119" s="88"/>
      <c r="C119" s="89"/>
      <c r="D119" s="89"/>
      <c r="E119" s="89"/>
      <c r="F119" s="89"/>
      <c r="G119" s="89"/>
      <c r="H119" s="89"/>
    </row>
    <row r="120" spans="1:9" ht="15.75" thickBot="1" x14ac:dyDescent="0.3">
      <c r="A120" s="90" t="s">
        <v>97</v>
      </c>
      <c r="B120" s="91"/>
      <c r="C120" s="92"/>
      <c r="D120" s="92"/>
      <c r="E120" s="92"/>
      <c r="F120" s="92"/>
      <c r="G120" s="92"/>
      <c r="H120" s="92"/>
    </row>
    <row r="121" spans="1:9" x14ac:dyDescent="0.25">
      <c r="A121" s="104"/>
      <c r="B121" s="105" t="s">
        <v>87</v>
      </c>
      <c r="C121" s="106" t="e">
        <f t="shared" ref="C121:H121" si="7">SUM(C116:C120)</f>
        <v>#REF!</v>
      </c>
      <c r="D121" s="106">
        <f t="shared" si="7"/>
        <v>0</v>
      </c>
      <c r="E121" s="106">
        <f t="shared" si="7"/>
        <v>0</v>
      </c>
      <c r="F121" s="106">
        <f t="shared" si="7"/>
        <v>0</v>
      </c>
      <c r="G121" s="106">
        <f t="shared" si="7"/>
        <v>0</v>
      </c>
      <c r="H121" s="106">
        <f t="shared" si="7"/>
        <v>0</v>
      </c>
    </row>
    <row r="122" spans="1:9" x14ac:dyDescent="0.25">
      <c r="A122" s="84" t="s">
        <v>98</v>
      </c>
      <c r="B122" s="85"/>
      <c r="C122" s="86"/>
      <c r="D122" s="86"/>
      <c r="E122" s="86"/>
      <c r="F122" s="86"/>
      <c r="G122" s="86"/>
      <c r="H122" s="86"/>
    </row>
    <row r="123" spans="1:9" x14ac:dyDescent="0.25">
      <c r="A123" s="87" t="s">
        <v>99</v>
      </c>
      <c r="B123" s="88"/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</row>
    <row r="124" spans="1:9" ht="15.75" thickBot="1" x14ac:dyDescent="0.3">
      <c r="A124" s="90" t="s">
        <v>100</v>
      </c>
      <c r="B124" s="91"/>
      <c r="C124" s="92">
        <v>0</v>
      </c>
      <c r="D124" s="92">
        <v>0</v>
      </c>
      <c r="E124" s="92">
        <v>0</v>
      </c>
      <c r="F124" s="92">
        <v>0</v>
      </c>
      <c r="G124" s="92">
        <v>0</v>
      </c>
      <c r="H124" s="92">
        <v>0</v>
      </c>
    </row>
    <row r="125" spans="1:9" ht="15.75" thickBot="1" x14ac:dyDescent="0.3">
      <c r="A125" s="107"/>
      <c r="B125" s="108" t="s">
        <v>87</v>
      </c>
      <c r="C125" s="109">
        <f t="shared" ref="C125:H125" si="8">SUM(C123:C124)</f>
        <v>0</v>
      </c>
      <c r="D125" s="109">
        <f t="shared" si="8"/>
        <v>0</v>
      </c>
      <c r="E125" s="109">
        <f t="shared" si="8"/>
        <v>0</v>
      </c>
      <c r="F125" s="109">
        <f t="shared" si="8"/>
        <v>0</v>
      </c>
      <c r="G125" s="109">
        <f t="shared" si="8"/>
        <v>0</v>
      </c>
      <c r="H125" s="109">
        <f t="shared" si="8"/>
        <v>0</v>
      </c>
    </row>
    <row r="126" spans="1:9" ht="15.75" thickBot="1" x14ac:dyDescent="0.3">
      <c r="A126" s="107"/>
      <c r="B126" s="108" t="s">
        <v>101</v>
      </c>
      <c r="C126" s="109" t="e">
        <f t="shared" ref="C126:H126" si="9">C110+C114+C121+C125</f>
        <v>#REF!</v>
      </c>
      <c r="D126" s="109">
        <f t="shared" si="9"/>
        <v>0</v>
      </c>
      <c r="E126" s="109" t="e">
        <f t="shared" si="9"/>
        <v>#REF!</v>
      </c>
      <c r="F126" s="109">
        <f t="shared" si="9"/>
        <v>0</v>
      </c>
      <c r="G126" s="109">
        <f t="shared" si="9"/>
        <v>0</v>
      </c>
      <c r="H126" s="109">
        <f t="shared" si="9"/>
        <v>0</v>
      </c>
    </row>
    <row r="128" spans="1:9" ht="15.75" thickBot="1" x14ac:dyDescent="0.3">
      <c r="A128" s="1" t="s">
        <v>102</v>
      </c>
      <c r="B128" s="2"/>
      <c r="C128" s="2"/>
      <c r="D128" s="2"/>
      <c r="E128" s="2"/>
      <c r="F128" s="3"/>
      <c r="G128" s="3"/>
      <c r="H128" s="3"/>
      <c r="I128" s="4"/>
    </row>
    <row r="129" spans="1:9" x14ac:dyDescent="0.25">
      <c r="A129" s="110"/>
      <c r="B129" s="110"/>
      <c r="C129" s="110"/>
      <c r="D129" s="110"/>
      <c r="E129" s="110"/>
      <c r="F129" s="110"/>
      <c r="G129" s="110"/>
      <c r="H129" s="110"/>
      <c r="I129" s="4"/>
    </row>
    <row r="130" spans="1:9" x14ac:dyDescent="0.25">
      <c r="A130" s="78"/>
      <c r="B130" s="78"/>
      <c r="C130" s="78"/>
      <c r="D130" s="78"/>
      <c r="E130" s="78"/>
      <c r="F130" s="78"/>
      <c r="G130" s="78"/>
      <c r="H130" s="78"/>
      <c r="I130" s="4"/>
    </row>
    <row r="131" spans="1:9" x14ac:dyDescent="0.25">
      <c r="A131" s="78"/>
      <c r="B131" s="79"/>
      <c r="C131" s="78"/>
      <c r="D131" s="78"/>
      <c r="E131" s="78"/>
      <c r="F131" s="111"/>
      <c r="G131" s="111"/>
      <c r="H131" s="111" t="e">
        <f>#REF!</f>
        <v>#REF!</v>
      </c>
      <c r="I131" s="4"/>
    </row>
    <row r="132" spans="1:9" x14ac:dyDescent="0.25">
      <c r="A132" s="78"/>
      <c r="B132" s="79"/>
      <c r="C132" s="112" t="e">
        <f t="shared" ref="C132:H132" si="10">#REF!</f>
        <v>#REF!</v>
      </c>
      <c r="D132" s="11" t="e">
        <f t="shared" ref="D132:I132" si="11">#REF!</f>
        <v>#REF!</v>
      </c>
      <c r="E132" s="11" t="e">
        <f t="shared" ref="E132:I132" si="12">#REF!</f>
        <v>#REF!</v>
      </c>
      <c r="F132" s="113" t="e">
        <f t="shared" ref="F132:I132" si="13">#REF!</f>
        <v>#REF!</v>
      </c>
      <c r="G132" s="113" t="e">
        <f t="shared" ref="G132:I132" si="14">#REF!</f>
        <v>#REF!</v>
      </c>
      <c r="H132" s="113" t="e">
        <f t="shared" ref="H132:I132" si="15">#REF!</f>
        <v>#REF!</v>
      </c>
      <c r="I132" s="4"/>
    </row>
    <row r="133" spans="1:9" x14ac:dyDescent="0.25">
      <c r="A133" s="83"/>
      <c r="B133" s="79"/>
      <c r="C133" s="83"/>
      <c r="D133" s="83"/>
      <c r="E133" s="83"/>
      <c r="F133" s="83"/>
      <c r="G133" s="83"/>
      <c r="H133" s="83"/>
      <c r="I133" s="4"/>
    </row>
    <row r="134" spans="1:9" x14ac:dyDescent="0.25">
      <c r="A134" s="84" t="s">
        <v>103</v>
      </c>
      <c r="B134" s="85"/>
      <c r="C134" s="86">
        <f>C140</f>
        <v>0</v>
      </c>
      <c r="D134" s="86">
        <f>D140+D148</f>
        <v>0</v>
      </c>
      <c r="E134" s="86">
        <f>E140+E148+E156</f>
        <v>0</v>
      </c>
      <c r="F134" s="86">
        <f>F140+F148+F156</f>
        <v>0</v>
      </c>
      <c r="G134" s="86">
        <f>G140+G148+G156</f>
        <v>0</v>
      </c>
      <c r="H134" s="86">
        <f>H140+H148+H156</f>
        <v>0</v>
      </c>
      <c r="I134" s="4"/>
    </row>
    <row r="135" spans="1:9" x14ac:dyDescent="0.25">
      <c r="A135" s="84" t="s">
        <v>104</v>
      </c>
      <c r="B135" s="114"/>
      <c r="C135" s="115" t="s">
        <v>2</v>
      </c>
      <c r="D135" s="86">
        <f>D141</f>
        <v>0</v>
      </c>
      <c r="E135" s="86">
        <f>E141+E149</f>
        <v>0</v>
      </c>
      <c r="F135" s="86">
        <f>F141+F149+F157</f>
        <v>0</v>
      </c>
      <c r="G135" s="86">
        <f>G141+G149+G157</f>
        <v>0</v>
      </c>
      <c r="H135" s="86">
        <f>H141+H149+H157</f>
        <v>0</v>
      </c>
      <c r="I135" s="4"/>
    </row>
    <row r="136" spans="1:9" x14ac:dyDescent="0.25">
      <c r="A136" s="84" t="s">
        <v>105</v>
      </c>
      <c r="B136" s="114"/>
      <c r="C136" s="115" t="s">
        <v>2</v>
      </c>
      <c r="D136" s="86" t="e">
        <f>D143</f>
        <v>#REF!</v>
      </c>
      <c r="E136" s="86" t="e">
        <f>E143+E151</f>
        <v>#REF!</v>
      </c>
      <c r="F136" s="86" t="e">
        <f>F143+F151+F159</f>
        <v>#REF!</v>
      </c>
      <c r="G136" s="86" t="e">
        <f>G143+G151+G159</f>
        <v>#REF!</v>
      </c>
      <c r="H136" s="86" t="e">
        <f>H143+H151+H159</f>
        <v>#REF!</v>
      </c>
      <c r="I136" s="4"/>
    </row>
    <row r="137" spans="1:9" x14ac:dyDescent="0.25">
      <c r="A137" s="116"/>
      <c r="B137" s="117"/>
      <c r="C137" s="117"/>
      <c r="D137" s="117"/>
      <c r="E137" s="117"/>
      <c r="F137" s="117"/>
      <c r="G137" s="117"/>
      <c r="H137" s="117"/>
      <c r="I137" s="4"/>
    </row>
    <row r="138" spans="1:9" x14ac:dyDescent="0.25">
      <c r="A138" s="116" t="s">
        <v>106</v>
      </c>
      <c r="B138" s="118"/>
      <c r="C138" s="119" t="e">
        <f t="shared" ref="C138:H138" si="16">#REF!</f>
        <v>#REF!</v>
      </c>
      <c r="D138" s="120" t="e">
        <f t="shared" ref="D138:I138" si="17">#REF!</f>
        <v>#REF!</v>
      </c>
      <c r="E138" s="120" t="e">
        <f t="shared" ref="E138:I138" si="18">#REF!</f>
        <v>#REF!</v>
      </c>
      <c r="F138" s="120" t="e">
        <f t="shared" ref="F138:I138" si="19">#REF!</f>
        <v>#REF!</v>
      </c>
      <c r="G138" s="120" t="e">
        <f t="shared" ref="G138:I138" si="20">#REF!</f>
        <v>#REF!</v>
      </c>
      <c r="H138" s="120" t="e">
        <f t="shared" ref="H138:I138" si="21">#REF!</f>
        <v>#REF!</v>
      </c>
      <c r="I138" s="4"/>
    </row>
    <row r="139" spans="1:9" x14ac:dyDescent="0.25">
      <c r="A139" s="83"/>
      <c r="B139" s="121"/>
      <c r="C139" s="13"/>
      <c r="D139" s="14"/>
      <c r="E139" s="14"/>
      <c r="F139" s="14"/>
      <c r="G139" s="14"/>
      <c r="H139" s="14"/>
      <c r="I139" s="4"/>
    </row>
    <row r="140" spans="1:9" x14ac:dyDescent="0.25">
      <c r="A140" s="122" t="s">
        <v>103</v>
      </c>
      <c r="B140" s="123"/>
      <c r="C140" s="86">
        <f>C115</f>
        <v>0</v>
      </c>
      <c r="D140" s="86">
        <f>C140-D141</f>
        <v>0</v>
      </c>
      <c r="E140" s="86">
        <f>D140-E141</f>
        <v>0</v>
      </c>
      <c r="F140" s="86">
        <f>E140-F141</f>
        <v>0</v>
      </c>
      <c r="G140" s="86">
        <f>F140-G141</f>
        <v>0</v>
      </c>
      <c r="H140" s="86">
        <f>G140-H141</f>
        <v>0</v>
      </c>
      <c r="I140" s="4"/>
    </row>
    <row r="141" spans="1:9" x14ac:dyDescent="0.25">
      <c r="A141" s="122" t="s">
        <v>104</v>
      </c>
      <c r="B141" s="123"/>
      <c r="C141" s="115" t="s">
        <v>2</v>
      </c>
      <c r="D141" s="86">
        <f>$C$584*D142</f>
        <v>0</v>
      </c>
      <c r="E141" s="86">
        <f>$C$584*E142</f>
        <v>0</v>
      </c>
      <c r="F141" s="86">
        <f>$C$584*F142</f>
        <v>0</v>
      </c>
      <c r="G141" s="86">
        <f>$C$584*G142</f>
        <v>0</v>
      </c>
      <c r="H141" s="86">
        <f>$C$584*H142</f>
        <v>0</v>
      </c>
      <c r="I141" s="4"/>
    </row>
    <row r="142" spans="1:9" x14ac:dyDescent="0.25">
      <c r="A142" s="122" t="s">
        <v>107</v>
      </c>
      <c r="B142" s="123"/>
      <c r="C142" s="115" t="s">
        <v>2</v>
      </c>
      <c r="D142" s="124">
        <v>0.2</v>
      </c>
      <c r="E142" s="124">
        <v>0.2</v>
      </c>
      <c r="F142" s="124">
        <v>0.2</v>
      </c>
      <c r="G142" s="124">
        <v>0.2</v>
      </c>
      <c r="H142" s="124">
        <v>0.2</v>
      </c>
      <c r="I142" s="4"/>
    </row>
    <row r="143" spans="1:9" x14ac:dyDescent="0.25">
      <c r="A143" s="87" t="s">
        <v>105</v>
      </c>
      <c r="B143" s="123"/>
      <c r="C143" s="115" t="s">
        <v>2</v>
      </c>
      <c r="D143" s="86" t="e">
        <f>C140*D144</f>
        <v>#REF!</v>
      </c>
      <c r="E143" s="86" t="e">
        <f>D140*E144</f>
        <v>#REF!</v>
      </c>
      <c r="F143" s="86" t="e">
        <f>E140*F144</f>
        <v>#REF!</v>
      </c>
      <c r="G143" s="86" t="e">
        <f>F140*G144</f>
        <v>#REF!</v>
      </c>
      <c r="H143" s="86" t="e">
        <f>G140*H144</f>
        <v>#REF!</v>
      </c>
      <c r="I143" s="4"/>
    </row>
    <row r="144" spans="1:9" x14ac:dyDescent="0.25">
      <c r="A144" s="87" t="s">
        <v>108</v>
      </c>
      <c r="B144" s="123"/>
      <c r="C144" s="115" t="s">
        <v>2</v>
      </c>
      <c r="D144" s="125" t="e">
        <f>#REF!</f>
        <v>#REF!</v>
      </c>
      <c r="E144" s="125" t="e">
        <f>#REF!</f>
        <v>#REF!</v>
      </c>
      <c r="F144" s="125" t="e">
        <f>#REF!</f>
        <v>#REF!</v>
      </c>
      <c r="G144" s="125" t="e">
        <f>#REF!</f>
        <v>#REF!</v>
      </c>
      <c r="H144" s="125" t="e">
        <f>#REF!</f>
        <v>#REF!</v>
      </c>
      <c r="I144" s="4"/>
    </row>
    <row r="145" spans="1:9" x14ac:dyDescent="0.25">
      <c r="A145" s="78"/>
      <c r="B145" s="79"/>
      <c r="C145" s="78"/>
      <c r="D145" s="78"/>
      <c r="E145" s="78"/>
      <c r="F145" s="78"/>
      <c r="G145" s="78"/>
      <c r="H145" s="78"/>
      <c r="I145" s="4"/>
    </row>
    <row r="146" spans="1:9" x14ac:dyDescent="0.25">
      <c r="A146" s="116" t="s">
        <v>109</v>
      </c>
      <c r="B146" s="118"/>
      <c r="C146" s="119" t="e">
        <f t="shared" ref="C146:H146" si="22">#REF!</f>
        <v>#REF!</v>
      </c>
      <c r="D146" s="120" t="e">
        <f t="shared" ref="D146:I146" si="23">#REF!</f>
        <v>#REF!</v>
      </c>
      <c r="E146" s="120" t="e">
        <f t="shared" ref="E146:I146" si="24">#REF!</f>
        <v>#REF!</v>
      </c>
      <c r="F146" s="120" t="e">
        <f t="shared" ref="F146:I146" si="25">#REF!</f>
        <v>#REF!</v>
      </c>
      <c r="G146" s="120" t="e">
        <f t="shared" ref="G146:I146" si="26">#REF!</f>
        <v>#REF!</v>
      </c>
      <c r="H146" s="120" t="e">
        <f t="shared" ref="H146:I146" si="27">#REF!</f>
        <v>#REF!</v>
      </c>
      <c r="I146" s="4"/>
    </row>
    <row r="147" spans="1:9" x14ac:dyDescent="0.25">
      <c r="A147" s="83"/>
      <c r="B147" s="121"/>
      <c r="C147" s="13"/>
      <c r="D147" s="14"/>
      <c r="E147" s="14"/>
      <c r="F147" s="14"/>
      <c r="G147" s="14"/>
      <c r="H147" s="14"/>
      <c r="I147" s="4"/>
    </row>
    <row r="148" spans="1:9" x14ac:dyDescent="0.25">
      <c r="A148" s="122" t="s">
        <v>103</v>
      </c>
      <c r="B148" s="123"/>
      <c r="C148" s="115" t="s">
        <v>2</v>
      </c>
      <c r="D148" s="86">
        <f>D115</f>
        <v>0</v>
      </c>
      <c r="E148" s="86">
        <f>D148-E149</f>
        <v>0</v>
      </c>
      <c r="F148" s="86">
        <f>E148-F149</f>
        <v>0</v>
      </c>
      <c r="G148" s="86">
        <f>F148-G149</f>
        <v>0</v>
      </c>
      <c r="H148" s="86">
        <f>G148-H149</f>
        <v>0</v>
      </c>
      <c r="I148" s="4"/>
    </row>
    <row r="149" spans="1:9" x14ac:dyDescent="0.25">
      <c r="A149" s="122" t="s">
        <v>104</v>
      </c>
      <c r="B149" s="123"/>
      <c r="C149" s="115" t="s">
        <v>2</v>
      </c>
      <c r="D149" s="115" t="s">
        <v>2</v>
      </c>
      <c r="E149" s="86">
        <f>$D$592*E150</f>
        <v>0</v>
      </c>
      <c r="F149" s="86">
        <f>$D$592*F150</f>
        <v>0</v>
      </c>
      <c r="G149" s="86">
        <f>$D$592*G150</f>
        <v>0</v>
      </c>
      <c r="H149" s="86">
        <f>$D$592*H150</f>
        <v>0</v>
      </c>
      <c r="I149" s="4"/>
    </row>
    <row r="150" spans="1:9" x14ac:dyDescent="0.25">
      <c r="A150" s="122" t="s">
        <v>107</v>
      </c>
      <c r="B150" s="123"/>
      <c r="C150" s="115" t="s">
        <v>2</v>
      </c>
      <c r="D150" s="115" t="s">
        <v>2</v>
      </c>
      <c r="E150" s="124">
        <v>0</v>
      </c>
      <c r="F150" s="124">
        <v>0</v>
      </c>
      <c r="G150" s="124">
        <v>0</v>
      </c>
      <c r="H150" s="124">
        <v>0</v>
      </c>
      <c r="I150" s="4"/>
    </row>
    <row r="151" spans="1:9" x14ac:dyDescent="0.25">
      <c r="A151" s="87" t="s">
        <v>105</v>
      </c>
      <c r="B151" s="123"/>
      <c r="C151" s="115" t="s">
        <v>2</v>
      </c>
      <c r="D151" s="115" t="s">
        <v>2</v>
      </c>
      <c r="E151" s="86" t="e">
        <f>D148*E152</f>
        <v>#REF!</v>
      </c>
      <c r="F151" s="86" t="e">
        <f>E148*F152</f>
        <v>#REF!</v>
      </c>
      <c r="G151" s="86" t="e">
        <f>F148*G152</f>
        <v>#REF!</v>
      </c>
      <c r="H151" s="86" t="e">
        <f>G148*H152</f>
        <v>#REF!</v>
      </c>
      <c r="I151" s="4"/>
    </row>
    <row r="152" spans="1:9" x14ac:dyDescent="0.25">
      <c r="A152" s="87" t="s">
        <v>108</v>
      </c>
      <c r="B152" s="123"/>
      <c r="C152" s="115" t="s">
        <v>2</v>
      </c>
      <c r="D152" s="115" t="s">
        <v>2</v>
      </c>
      <c r="E152" s="125" t="e">
        <f>E144</f>
        <v>#REF!</v>
      </c>
      <c r="F152" s="125" t="e">
        <f>F144</f>
        <v>#REF!</v>
      </c>
      <c r="G152" s="125" t="e">
        <f>G144</f>
        <v>#REF!</v>
      </c>
      <c r="H152" s="125" t="e">
        <f>H144</f>
        <v>#REF!</v>
      </c>
      <c r="I152" s="4"/>
    </row>
    <row r="153" spans="1:9" x14ac:dyDescent="0.25">
      <c r="A153" s="117"/>
      <c r="B153" s="117"/>
      <c r="C153" s="117"/>
      <c r="D153" s="117"/>
      <c r="E153" s="117"/>
      <c r="F153" s="117"/>
      <c r="G153" s="117"/>
      <c r="H153" s="117"/>
      <c r="I153" s="4"/>
    </row>
    <row r="154" spans="1:9" ht="15.75" thickBot="1" x14ac:dyDescent="0.3">
      <c r="A154" s="1" t="s">
        <v>110</v>
      </c>
    </row>
    <row r="156" spans="1:9" ht="15.75" thickBot="1" x14ac:dyDescent="0.3">
      <c r="A156" s="1" t="s">
        <v>111</v>
      </c>
    </row>
    <row r="158" spans="1:9" ht="15.75" thickBot="1" x14ac:dyDescent="0.3">
      <c r="A158" s="1" t="s">
        <v>112</v>
      </c>
    </row>
    <row r="160" spans="1:9" ht="15.75" thickBot="1" x14ac:dyDescent="0.3">
      <c r="A160" s="1" t="s">
        <v>113</v>
      </c>
    </row>
    <row r="162" spans="1:9" ht="15.75" thickBot="1" x14ac:dyDescent="0.3">
      <c r="A162" s="1" t="s">
        <v>114</v>
      </c>
    </row>
    <row r="164" spans="1:9" ht="15.75" thickBot="1" x14ac:dyDescent="0.3">
      <c r="A164" s="1" t="s">
        <v>115</v>
      </c>
    </row>
    <row r="166" spans="1:9" ht="15.75" thickBot="1" x14ac:dyDescent="0.3">
      <c r="A166" s="1" t="s">
        <v>139</v>
      </c>
      <c r="B166" s="2"/>
      <c r="C166" s="2"/>
      <c r="D166" s="2"/>
      <c r="E166" s="2"/>
      <c r="F166" s="2"/>
      <c r="G166" s="3"/>
      <c r="H166" s="3"/>
      <c r="I166" s="3" t="e">
        <f>#REF!</f>
        <v>#REF!</v>
      </c>
    </row>
    <row r="167" spans="1:9" x14ac:dyDescent="0.25">
      <c r="A167" s="126"/>
      <c r="B167" s="126"/>
      <c r="C167" s="126"/>
      <c r="D167" s="126"/>
      <c r="E167" s="126"/>
      <c r="F167" s="126"/>
      <c r="G167" s="126"/>
      <c r="H167" s="126"/>
      <c r="I167" s="126"/>
    </row>
    <row r="168" spans="1:9" x14ac:dyDescent="0.25">
      <c r="A168" s="78"/>
      <c r="B168" s="78"/>
      <c r="C168" s="78"/>
      <c r="D168" s="78"/>
      <c r="E168" s="78"/>
      <c r="F168" s="78"/>
      <c r="G168" s="6"/>
      <c r="H168" s="6"/>
      <c r="I168" s="4"/>
    </row>
    <row r="169" spans="1:9" x14ac:dyDescent="0.25">
      <c r="A169" s="78"/>
      <c r="B169" s="79"/>
      <c r="C169" s="78"/>
      <c r="D169" s="78"/>
      <c r="E169" s="78"/>
      <c r="F169" s="78"/>
      <c r="G169" s="6"/>
      <c r="H169" s="127"/>
      <c r="I169" s="4"/>
    </row>
    <row r="170" spans="1:9" x14ac:dyDescent="0.25">
      <c r="A170" s="78"/>
      <c r="B170" s="79"/>
      <c r="C170" s="112" t="e">
        <f t="shared" ref="C170:H170" si="28">#REF!</f>
        <v>#REF!</v>
      </c>
      <c r="D170" s="11" t="e">
        <f t="shared" ref="D170:I170" si="29">#REF!</f>
        <v>#REF!</v>
      </c>
      <c r="E170" s="11" t="e">
        <f t="shared" ref="E170:I170" si="30">#REF!</f>
        <v>#REF!</v>
      </c>
      <c r="F170" s="11" t="e">
        <f t="shared" ref="F170:I170" si="31">#REF!</f>
        <v>#REF!</v>
      </c>
      <c r="G170" s="11" t="e">
        <f t="shared" ref="G170:I170" si="32">#REF!</f>
        <v>#REF!</v>
      </c>
      <c r="H170" s="11" t="e">
        <f t="shared" ref="H170:I170" si="33">#REF!</f>
        <v>#REF!</v>
      </c>
      <c r="I170" s="128">
        <f>I151</f>
        <v>0</v>
      </c>
    </row>
    <row r="171" spans="1:9" x14ac:dyDescent="0.25">
      <c r="A171" s="83"/>
      <c r="B171" s="79"/>
      <c r="C171" s="83"/>
      <c r="D171" s="83"/>
      <c r="E171" s="83"/>
      <c r="F171" s="83"/>
      <c r="G171" s="83"/>
      <c r="H171" s="6"/>
      <c r="I171" s="4"/>
    </row>
    <row r="172" spans="1:9" ht="15.75" thickBot="1" x14ac:dyDescent="0.3">
      <c r="A172" s="129" t="s">
        <v>116</v>
      </c>
      <c r="B172" s="130"/>
      <c r="C172" s="131" t="s">
        <v>2</v>
      </c>
      <c r="D172" s="132" t="e">
        <f>IF(D215=0,((D173*D174)*D175+D176*D177)*D376,D215)</f>
        <v>#DIV/0!</v>
      </c>
      <c r="E172" s="132" t="e">
        <f>IF(D215=0,((E173*E174)*E175+E176*E177)*E376,D215)</f>
        <v>#DIV/0!</v>
      </c>
      <c r="F172" s="132" t="e">
        <f>IF(D215=0,((F173*F174)*F175+F176*F177)*F376,D215)</f>
        <v>#DIV/0!</v>
      </c>
      <c r="G172" s="132" t="e">
        <f>IF(D215=0,((G173*G174)*G175+G176*G177)*G376,D215)</f>
        <v>#DIV/0!</v>
      </c>
      <c r="H172" s="132" t="e">
        <f>IF(D215=0,((H173*H174)*H175+H176*H177)*H376,D215)</f>
        <v>#DIV/0!</v>
      </c>
      <c r="I172" s="132" t="e">
        <f>IF(D215=0,((I173*I174)*I175+I176*I177)*I376,D215)</f>
        <v>#DIV/0!</v>
      </c>
    </row>
    <row r="173" spans="1:9" x14ac:dyDescent="0.25">
      <c r="A173" s="122" t="s">
        <v>117</v>
      </c>
      <c r="B173" s="133"/>
      <c r="C173" s="134" t="s">
        <v>2</v>
      </c>
      <c r="D173" s="135" t="e">
        <f>D95/D71</f>
        <v>#DIV/0!</v>
      </c>
      <c r="E173" s="135" t="e">
        <f>E95/E71</f>
        <v>#DIV/0!</v>
      </c>
      <c r="F173" s="135" t="e">
        <f>F95/F71</f>
        <v>#DIV/0!</v>
      </c>
      <c r="G173" s="135" t="e">
        <f>G95/G71</f>
        <v>#DIV/0!</v>
      </c>
      <c r="H173" s="135" t="e">
        <f>H95/H71</f>
        <v>#DIV/0!</v>
      </c>
      <c r="I173" s="135" t="e">
        <f>H173</f>
        <v>#DIV/0!</v>
      </c>
    </row>
    <row r="174" spans="1:9" x14ac:dyDescent="0.25">
      <c r="A174" s="87" t="s">
        <v>118</v>
      </c>
      <c r="B174" s="136"/>
      <c r="C174" s="115" t="s">
        <v>2</v>
      </c>
      <c r="D174" s="137" t="e">
        <f>#REF!/C82</f>
        <v>#REF!</v>
      </c>
      <c r="E174" s="137" t="e">
        <f>#REF!/D82</f>
        <v>#REF!</v>
      </c>
      <c r="F174" s="137" t="e">
        <f>#REF!/E82</f>
        <v>#REF!</v>
      </c>
      <c r="G174" s="137" t="e">
        <f>#REF!/F82</f>
        <v>#REF!</v>
      </c>
      <c r="H174" s="137" t="e">
        <f>#REF!/G82</f>
        <v>#REF!</v>
      </c>
      <c r="I174" s="137" t="e">
        <f t="shared" ref="I174:I183" si="34">H174</f>
        <v>#REF!</v>
      </c>
    </row>
    <row r="175" spans="1:9" x14ac:dyDescent="0.25">
      <c r="A175" s="87" t="s">
        <v>119</v>
      </c>
      <c r="B175" s="136"/>
      <c r="C175" s="115" t="s">
        <v>2</v>
      </c>
      <c r="D175" s="137" t="e">
        <f>(1-#REF!)</f>
        <v>#REF!</v>
      </c>
      <c r="E175" s="137" t="e">
        <f>(1-#REF!)</f>
        <v>#REF!</v>
      </c>
      <c r="F175" s="137" t="e">
        <f>(1-#REF!)</f>
        <v>#REF!</v>
      </c>
      <c r="G175" s="137" t="e">
        <f>(1-#REF!)</f>
        <v>#REF!</v>
      </c>
      <c r="H175" s="137" t="e">
        <f>(1-#REF!)</f>
        <v>#REF!</v>
      </c>
      <c r="I175" s="137" t="e">
        <f t="shared" si="34"/>
        <v>#REF!</v>
      </c>
    </row>
    <row r="176" spans="1:9" x14ac:dyDescent="0.25">
      <c r="A176" s="87" t="s">
        <v>120</v>
      </c>
      <c r="B176" s="136"/>
      <c r="C176" s="115" t="s">
        <v>2</v>
      </c>
      <c r="D176" s="137" t="e">
        <f>D79/D71</f>
        <v>#DIV/0!</v>
      </c>
      <c r="E176" s="137" t="e">
        <f>E79/E71</f>
        <v>#DIV/0!</v>
      </c>
      <c r="F176" s="137" t="e">
        <f>F79/F71</f>
        <v>#DIV/0!</v>
      </c>
      <c r="G176" s="137" t="e">
        <f>G79/G71</f>
        <v>#DIV/0!</v>
      </c>
      <c r="H176" s="137" t="e">
        <f>H79/H71</f>
        <v>#DIV/0!</v>
      </c>
      <c r="I176" s="137" t="e">
        <f t="shared" si="34"/>
        <v>#DIV/0!</v>
      </c>
    </row>
    <row r="177" spans="1:9" ht="15.75" thickBot="1" x14ac:dyDescent="0.3">
      <c r="A177" s="129" t="s">
        <v>121</v>
      </c>
      <c r="B177" s="130"/>
      <c r="C177" s="131" t="s">
        <v>2</v>
      </c>
      <c r="D177" s="138" t="e">
        <f>D178+D179*D180</f>
        <v>#REF!</v>
      </c>
      <c r="E177" s="138" t="e">
        <f>E178+E179*E180</f>
        <v>#REF!</v>
      </c>
      <c r="F177" s="138" t="e">
        <f>F178+F179*F180</f>
        <v>#REF!</v>
      </c>
      <c r="G177" s="138" t="e">
        <f>G178+G179*G180</f>
        <v>#REF!</v>
      </c>
      <c r="H177" s="138" t="e">
        <f>H178+H179*H180</f>
        <v>#REF!</v>
      </c>
      <c r="I177" s="138" t="e">
        <f t="shared" si="34"/>
        <v>#REF!</v>
      </c>
    </row>
    <row r="178" spans="1:9" x14ac:dyDescent="0.25">
      <c r="A178" s="122" t="s">
        <v>122</v>
      </c>
      <c r="B178" s="139"/>
      <c r="C178" s="134" t="s">
        <v>2</v>
      </c>
      <c r="D178" s="140" t="e">
        <f>#REF!</f>
        <v>#REF!</v>
      </c>
      <c r="E178" s="140" t="e">
        <f>#REF!</f>
        <v>#REF!</v>
      </c>
      <c r="F178" s="140" t="e">
        <f>#REF!</f>
        <v>#REF!</v>
      </c>
      <c r="G178" s="140" t="e">
        <f>#REF!</f>
        <v>#REF!</v>
      </c>
      <c r="H178" s="140" t="e">
        <f>#REF!</f>
        <v>#REF!</v>
      </c>
      <c r="I178" s="135" t="e">
        <f t="shared" si="34"/>
        <v>#REF!</v>
      </c>
    </row>
    <row r="179" spans="1:9" x14ac:dyDescent="0.25">
      <c r="A179" s="87" t="s">
        <v>123</v>
      </c>
      <c r="B179" s="141"/>
      <c r="C179" s="115" t="s">
        <v>2</v>
      </c>
      <c r="D179" s="142" t="e">
        <f>#REF!</f>
        <v>#REF!</v>
      </c>
      <c r="E179" s="142" t="e">
        <f>#REF!</f>
        <v>#REF!</v>
      </c>
      <c r="F179" s="142" t="e">
        <f>#REF!</f>
        <v>#REF!</v>
      </c>
      <c r="G179" s="142" t="e">
        <f>#REF!</f>
        <v>#REF!</v>
      </c>
      <c r="H179" s="142" t="e">
        <f>#REF!</f>
        <v>#REF!</v>
      </c>
      <c r="I179" s="137" t="e">
        <f t="shared" si="34"/>
        <v>#REF!</v>
      </c>
    </row>
    <row r="180" spans="1:9" ht="15.75" thickBot="1" x14ac:dyDescent="0.3">
      <c r="A180" s="143" t="s">
        <v>124</v>
      </c>
      <c r="B180" s="144"/>
      <c r="C180" s="145" t="s">
        <v>2</v>
      </c>
      <c r="D180" s="146" t="e">
        <f>D181*(1+D182*D183)</f>
        <v>#REF!</v>
      </c>
      <c r="E180" s="146" t="e">
        <f>E181*(1+E182*E183)</f>
        <v>#REF!</v>
      </c>
      <c r="F180" s="146" t="e">
        <f>F181*(1+F182*F183)</f>
        <v>#REF!</v>
      </c>
      <c r="G180" s="146" t="e">
        <f>G181*(1+G182*G183)</f>
        <v>#REF!</v>
      </c>
      <c r="H180" s="146" t="e">
        <f>H181*(1+H182*H183)</f>
        <v>#REF!</v>
      </c>
      <c r="I180" s="146" t="e">
        <f t="shared" si="34"/>
        <v>#REF!</v>
      </c>
    </row>
    <row r="181" spans="1:9" ht="15.75" thickTop="1" x14ac:dyDescent="0.25">
      <c r="A181" s="122" t="s">
        <v>125</v>
      </c>
      <c r="B181" s="139"/>
      <c r="C181" s="134" t="s">
        <v>2</v>
      </c>
      <c r="D181" s="147" t="e">
        <f>#REF!</f>
        <v>#REF!</v>
      </c>
      <c r="E181" s="147" t="e">
        <f>#REF!</f>
        <v>#REF!</v>
      </c>
      <c r="F181" s="147" t="e">
        <f>#REF!</f>
        <v>#REF!</v>
      </c>
      <c r="G181" s="147" t="e">
        <f>#REF!</f>
        <v>#REF!</v>
      </c>
      <c r="H181" s="147" t="e">
        <f>#REF!</f>
        <v>#REF!</v>
      </c>
      <c r="I181" s="147" t="e">
        <f>H181</f>
        <v>#REF!</v>
      </c>
    </row>
    <row r="182" spans="1:9" x14ac:dyDescent="0.25">
      <c r="A182" s="87" t="s">
        <v>126</v>
      </c>
      <c r="B182" s="141"/>
      <c r="C182" s="115" t="s">
        <v>2</v>
      </c>
      <c r="D182" s="142" t="e">
        <f>D175</f>
        <v>#REF!</v>
      </c>
      <c r="E182" s="142" t="e">
        <f>E175</f>
        <v>#REF!</v>
      </c>
      <c r="F182" s="142" t="e">
        <f>F175</f>
        <v>#REF!</v>
      </c>
      <c r="G182" s="142" t="e">
        <f>G175</f>
        <v>#REF!</v>
      </c>
      <c r="H182" s="142" t="e">
        <f>H175</f>
        <v>#REF!</v>
      </c>
      <c r="I182" s="137" t="e">
        <f t="shared" si="34"/>
        <v>#REF!</v>
      </c>
    </row>
    <row r="183" spans="1:9" ht="15.75" thickBot="1" x14ac:dyDescent="0.3">
      <c r="A183" s="87" t="s">
        <v>127</v>
      </c>
      <c r="B183" s="141"/>
      <c r="C183" s="115" t="s">
        <v>2</v>
      </c>
      <c r="D183" s="137" t="e">
        <f>D82/D79</f>
        <v>#DIV/0!</v>
      </c>
      <c r="E183" s="137" t="e">
        <f>E82/E79</f>
        <v>#DIV/0!</v>
      </c>
      <c r="F183" s="137" t="e">
        <f>F82/F79</f>
        <v>#DIV/0!</v>
      </c>
      <c r="G183" s="137" t="e">
        <f>G82/G79</f>
        <v>#DIV/0!</v>
      </c>
      <c r="H183" s="137" t="e">
        <f>H82/H79</f>
        <v>#DIV/0!</v>
      </c>
      <c r="I183" s="137" t="e">
        <f t="shared" si="34"/>
        <v>#DIV/0!</v>
      </c>
    </row>
    <row r="184" spans="1:9" ht="15.75" thickBot="1" x14ac:dyDescent="0.3">
      <c r="A184" s="148" t="s">
        <v>128</v>
      </c>
      <c r="B184" s="148"/>
      <c r="C184" s="149" t="s">
        <v>2</v>
      </c>
      <c r="D184" s="150" t="e">
        <f t="shared" ref="D184:I184" si="35">D172</f>
        <v>#DIV/0!</v>
      </c>
      <c r="E184" s="150" t="e">
        <f t="shared" si="35"/>
        <v>#DIV/0!</v>
      </c>
      <c r="F184" s="150" t="e">
        <f t="shared" si="35"/>
        <v>#DIV/0!</v>
      </c>
      <c r="G184" s="150" t="e">
        <f t="shared" si="35"/>
        <v>#DIV/0!</v>
      </c>
      <c r="H184" s="150" t="e">
        <f t="shared" si="35"/>
        <v>#DIV/0!</v>
      </c>
      <c r="I184" s="150" t="e">
        <f t="shared" si="35"/>
        <v>#DIV/0!</v>
      </c>
    </row>
    <row r="185" spans="1:9" ht="15.75" thickBot="1" x14ac:dyDescent="0.3">
      <c r="A185" s="151" t="s">
        <v>129</v>
      </c>
      <c r="B185" s="151"/>
      <c r="C185" s="109">
        <f>C163</f>
        <v>0</v>
      </c>
      <c r="D185" s="109" t="e">
        <f>D163/(1+D184)^1</f>
        <v>#DIV/0!</v>
      </c>
      <c r="E185" s="109" t="e">
        <f>E163/(1+E184)^2</f>
        <v>#DIV/0!</v>
      </c>
      <c r="F185" s="109" t="e">
        <f>F163/(1+F184)^3</f>
        <v>#DIV/0!</v>
      </c>
      <c r="G185" s="109" t="e">
        <f>G163/(1+G184)^4</f>
        <v>#DIV/0!</v>
      </c>
      <c r="H185" s="109" t="e">
        <f>H163/(1+H184)^5</f>
        <v>#DIV/0!</v>
      </c>
      <c r="I185" s="109" t="e">
        <f>I163/(1+I184)^6</f>
        <v>#DIV/0!</v>
      </c>
    </row>
    <row r="186" spans="1:9" x14ac:dyDescent="0.25">
      <c r="A186" s="152" t="s">
        <v>130</v>
      </c>
      <c r="B186" s="152"/>
      <c r="C186" s="153">
        <f>C185</f>
        <v>0</v>
      </c>
      <c r="D186" s="153" t="e">
        <f t="shared" ref="D186:I186" si="36">C186+D185</f>
        <v>#DIV/0!</v>
      </c>
      <c r="E186" s="153" t="e">
        <f t="shared" si="36"/>
        <v>#DIV/0!</v>
      </c>
      <c r="F186" s="153" t="e">
        <f t="shared" si="36"/>
        <v>#DIV/0!</v>
      </c>
      <c r="G186" s="153" t="e">
        <f t="shared" si="36"/>
        <v>#DIV/0!</v>
      </c>
      <c r="H186" s="153" t="e">
        <f t="shared" si="36"/>
        <v>#DIV/0!</v>
      </c>
      <c r="I186" s="153" t="e">
        <f t="shared" si="36"/>
        <v>#DIV/0!</v>
      </c>
    </row>
    <row r="187" spans="1:9" x14ac:dyDescent="0.25">
      <c r="A187" s="154" t="s">
        <v>131</v>
      </c>
      <c r="B187" s="155"/>
      <c r="C187" s="86">
        <f>SUM(C154:C156)</f>
        <v>0</v>
      </c>
      <c r="D187" s="86" t="e">
        <f>SUM(D154:D156)/(1+D184)^1</f>
        <v>#DIV/0!</v>
      </c>
      <c r="E187" s="86" t="e">
        <f>SUM(E154:E156)/(1+E184)^2</f>
        <v>#DIV/0!</v>
      </c>
      <c r="F187" s="86" t="e">
        <f>SUM(F154:F156)/(1+F184)^3</f>
        <v>#DIV/0!</v>
      </c>
      <c r="G187" s="86" t="e">
        <f>SUM(G154:G156)/(1+G184)^4</f>
        <v>#DIV/0!</v>
      </c>
      <c r="H187" s="86" t="e">
        <f>SUM(H154:H156)/(1+H184)^5</f>
        <v>#DIV/0!</v>
      </c>
      <c r="I187" s="86" t="e">
        <f>SUM(I154:I156)/(1+I184)^6</f>
        <v>#DIV/0!</v>
      </c>
    </row>
    <row r="188" spans="1:9" ht="15.75" thickBot="1" x14ac:dyDescent="0.3">
      <c r="A188" s="156" t="s">
        <v>132</v>
      </c>
      <c r="B188" s="157"/>
      <c r="C188" s="100">
        <f>C159+C160</f>
        <v>0</v>
      </c>
      <c r="D188" s="100" t="e">
        <f>(D159+D160)/(1+D184)^1</f>
        <v>#DIV/0!</v>
      </c>
      <c r="E188" s="100" t="e">
        <f>(E159+E160)/(1+E184)^2</f>
        <v>#DIV/0!</v>
      </c>
      <c r="F188" s="100" t="e">
        <f>(F159+F160)/(1+F184)^3</f>
        <v>#DIV/0!</v>
      </c>
      <c r="G188" s="100" t="e">
        <f>(G159+G160)/(1+G184)^4</f>
        <v>#DIV/0!</v>
      </c>
      <c r="H188" s="100" t="e">
        <f>(H159+H160)/(1+H184)^5</f>
        <v>#DIV/0!</v>
      </c>
      <c r="I188" s="100" t="e">
        <f>(I159+I160)/(1+I184)^6</f>
        <v>#DIV/0!</v>
      </c>
    </row>
    <row r="189" spans="1:9" x14ac:dyDescent="0.25">
      <c r="A189" s="78"/>
      <c r="B189" s="79"/>
      <c r="C189" s="78"/>
      <c r="D189" s="78"/>
      <c r="E189" s="78"/>
      <c r="F189" s="78"/>
      <c r="G189" s="6"/>
      <c r="H189" s="6"/>
      <c r="I189" s="4"/>
    </row>
    <row r="190" spans="1:9" x14ac:dyDescent="0.25">
      <c r="A190" s="158" t="s">
        <v>133</v>
      </c>
      <c r="B190" s="158"/>
      <c r="C190" s="159">
        <v>6</v>
      </c>
      <c r="D190" s="78"/>
      <c r="E190" s="78"/>
      <c r="F190" s="78"/>
      <c r="G190" s="6"/>
      <c r="H190" s="6"/>
      <c r="I190" s="4"/>
    </row>
    <row r="191" spans="1:9" x14ac:dyDescent="0.25">
      <c r="A191" s="160"/>
      <c r="B191" s="161"/>
      <c r="C191" s="78"/>
      <c r="D191" s="78"/>
      <c r="E191" s="78"/>
      <c r="F191" s="78"/>
      <c r="G191" s="6"/>
      <c r="H191" s="6"/>
      <c r="I191" s="4"/>
    </row>
    <row r="192" spans="1:9" x14ac:dyDescent="0.25">
      <c r="A192" s="158" t="s">
        <v>134</v>
      </c>
      <c r="B192" s="158"/>
      <c r="C192" s="162" t="e">
        <f>SUM(C185:I185)</f>
        <v>#DIV/0!</v>
      </c>
      <c r="D192" s="78" t="e">
        <f>#REF!</f>
        <v>#REF!</v>
      </c>
      <c r="E192" s="78"/>
      <c r="F192" s="78"/>
      <c r="G192" s="6"/>
      <c r="H192" s="6"/>
      <c r="I192" s="4"/>
    </row>
    <row r="193" spans="1:9" x14ac:dyDescent="0.25">
      <c r="A193" s="163" t="s">
        <v>135</v>
      </c>
      <c r="B193" s="163"/>
      <c r="C193" s="164" t="e">
        <f>IRR(C163:I163)</f>
        <v>#NUM!</v>
      </c>
      <c r="D193" s="78"/>
      <c r="E193" s="78"/>
      <c r="F193" s="78"/>
      <c r="G193" s="6"/>
      <c r="H193" s="6"/>
      <c r="I193" s="4"/>
    </row>
    <row r="194" spans="1:9" x14ac:dyDescent="0.25">
      <c r="A194" s="163" t="s">
        <v>136</v>
      </c>
      <c r="B194" s="163"/>
      <c r="C194" s="165" t="e">
        <f>SUM(C188:I188)/(SUM(C187:I187)/C190)</f>
        <v>#DIV/0!</v>
      </c>
      <c r="D194" s="78" t="s">
        <v>137</v>
      </c>
      <c r="E194" s="78"/>
      <c r="F194" s="78"/>
      <c r="G194" s="78"/>
      <c r="H194" s="6"/>
      <c r="I194" s="4"/>
    </row>
    <row r="195" spans="1:9" x14ac:dyDescent="0.25">
      <c r="A195" s="163" t="s">
        <v>138</v>
      </c>
      <c r="B195" s="163"/>
      <c r="C195" s="165" t="e">
        <f>SUM(D187:I187)/SUM(C188:I188)</f>
        <v>#DIV/0!</v>
      </c>
      <c r="D195" s="78" t="e">
        <f>#REF!</f>
        <v>#REF!</v>
      </c>
      <c r="E195" s="78"/>
      <c r="F195" s="78"/>
      <c r="G195" s="6"/>
      <c r="H195" s="6"/>
      <c r="I195" s="4"/>
    </row>
  </sheetData>
  <mergeCells count="11"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90:B190"/>
    <mergeCell ref="C46:D4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1]!CritériosHELP_Façaclique">
                <anchor moveWithCells="1">
                  <from>
                    <xdr:col>8</xdr:col>
                    <xdr:colOff>409575</xdr:colOff>
                    <xdr:row>167</xdr:row>
                    <xdr:rowOff>47625</xdr:rowOff>
                  </from>
                  <to>
                    <xdr:col>9</xdr:col>
                    <xdr:colOff>9525</xdr:colOff>
                    <xdr:row>168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Vaio</dc:creator>
  <cp:lastModifiedBy>Administrador Vaio</cp:lastModifiedBy>
  <dcterms:created xsi:type="dcterms:W3CDTF">2015-10-06T14:00:18Z</dcterms:created>
  <dcterms:modified xsi:type="dcterms:W3CDTF">2015-10-06T14:20:35Z</dcterms:modified>
</cp:coreProperties>
</file>